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19 Бюджет\Сводная бюджетная роспись\"/>
    </mc:Choice>
  </mc:AlternateContent>
  <bookViews>
    <workbookView xWindow="360" yWindow="270" windowWidth="14940" windowHeight="9150"/>
  </bookViews>
  <sheets>
    <sheet name="Раздел 1 Расходы" sheetId="1" r:id="rId1"/>
    <sheet name="Раздел 2 Источники" sheetId="2" r:id="rId2"/>
  </sheets>
  <definedNames>
    <definedName name="BFT_Print_Titles" localSheetId="0">'Раздел 1 Расходы'!$12:$14</definedName>
    <definedName name="LAST_CELL" localSheetId="0">'Раздел 1 Расходы'!#REF!</definedName>
  </definedNames>
  <calcPr calcId="162913"/>
</workbook>
</file>

<file path=xl/calcChain.xml><?xml version="1.0" encoding="utf-8"?>
<calcChain xmlns="http://schemas.openxmlformats.org/spreadsheetml/2006/main">
  <c r="H17" i="1" l="1"/>
  <c r="I17" i="1"/>
  <c r="G17" i="1" l="1"/>
  <c r="H39" i="1"/>
  <c r="I39" i="1"/>
  <c r="G39" i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H7" i="2" l="1"/>
  <c r="I7" i="2"/>
  <c r="G7" i="2"/>
  <c r="G154" i="1" l="1"/>
  <c r="G150" i="1"/>
  <c r="G245" i="1"/>
  <c r="G162" i="1"/>
  <c r="G323" i="1"/>
  <c r="G215" i="1"/>
  <c r="G301" i="1"/>
  <c r="G64" i="1"/>
  <c r="G346" i="1"/>
  <c r="G345" i="1"/>
  <c r="H338" i="1" l="1"/>
  <c r="H321" i="1"/>
  <c r="I321" i="1"/>
  <c r="I326" i="1"/>
  <c r="H326" i="1"/>
  <c r="G326" i="1"/>
  <c r="I301" i="1"/>
  <c r="H301" i="1"/>
  <c r="G210" i="1" l="1"/>
  <c r="H216" i="1"/>
  <c r="I216" i="1"/>
  <c r="G216" i="1"/>
  <c r="G351" i="1"/>
  <c r="I352" i="1"/>
  <c r="I351" i="1" s="1"/>
  <c r="H352" i="1"/>
  <c r="H351" i="1" s="1"/>
  <c r="G352" i="1"/>
  <c r="I210" i="1"/>
  <c r="I76" i="1"/>
  <c r="H76" i="1"/>
  <c r="G76" i="1"/>
  <c r="I75" i="1"/>
  <c r="H75" i="1"/>
  <c r="G75" i="1"/>
  <c r="H48" i="1"/>
  <c r="H47" i="1" s="1"/>
  <c r="H46" i="1" s="1"/>
  <c r="I48" i="1"/>
  <c r="I47" i="1" s="1"/>
  <c r="I46" i="1" s="1"/>
  <c r="G48" i="1"/>
  <c r="G47" i="1" s="1"/>
  <c r="G46" i="1" s="1"/>
  <c r="I32" i="1"/>
  <c r="H32" i="1"/>
  <c r="G32" i="1"/>
  <c r="I23" i="1"/>
  <c r="H23" i="1"/>
  <c r="G23" i="1"/>
  <c r="H21" i="1" l="1"/>
  <c r="H20" i="1" s="1"/>
  <c r="I21" i="1"/>
  <c r="I20" i="1" s="1"/>
  <c r="G21" i="1"/>
  <c r="G20" i="1" s="1"/>
  <c r="H26" i="1"/>
  <c r="H25" i="1" s="1"/>
  <c r="I26" i="1"/>
  <c r="G26" i="1"/>
  <c r="H30" i="1"/>
  <c r="I30" i="1"/>
  <c r="G30" i="1"/>
  <c r="G36" i="1"/>
  <c r="G35" i="1" s="1"/>
  <c r="G34" i="1" s="1"/>
  <c r="H37" i="1"/>
  <c r="H36" i="1" s="1"/>
  <c r="H35" i="1" s="1"/>
  <c r="H34" i="1" s="1"/>
  <c r="I37" i="1"/>
  <c r="I36" i="1" s="1"/>
  <c r="I35" i="1" s="1"/>
  <c r="I34" i="1" s="1"/>
  <c r="G37" i="1"/>
  <c r="H52" i="1"/>
  <c r="I52" i="1"/>
  <c r="G52" i="1"/>
  <c r="H54" i="1"/>
  <c r="I54" i="1"/>
  <c r="G54" i="1"/>
  <c r="H58" i="1"/>
  <c r="I58" i="1"/>
  <c r="G58" i="1"/>
  <c r="H61" i="1"/>
  <c r="H51" i="1" s="1"/>
  <c r="H50" i="1" s="1"/>
  <c r="I61" i="1"/>
  <c r="G61" i="1"/>
  <c r="H63" i="1"/>
  <c r="I63" i="1"/>
  <c r="G63" i="1"/>
  <c r="G67" i="1"/>
  <c r="G66" i="1" s="1"/>
  <c r="G65" i="1" s="1"/>
  <c r="H68" i="1"/>
  <c r="H67" i="1" s="1"/>
  <c r="H66" i="1" s="1"/>
  <c r="H65" i="1" s="1"/>
  <c r="I68" i="1"/>
  <c r="I67" i="1" s="1"/>
  <c r="I66" i="1" s="1"/>
  <c r="I65" i="1" s="1"/>
  <c r="G68" i="1"/>
  <c r="H73" i="1"/>
  <c r="H72" i="1" s="1"/>
  <c r="H71" i="1" s="1"/>
  <c r="G73" i="1"/>
  <c r="G72" i="1" s="1"/>
  <c r="G71" i="1" s="1"/>
  <c r="H74" i="1"/>
  <c r="I74" i="1"/>
  <c r="I73" i="1" s="1"/>
  <c r="I72" i="1" s="1"/>
  <c r="I71" i="1" s="1"/>
  <c r="G74" i="1"/>
  <c r="H79" i="1"/>
  <c r="H78" i="1" s="1"/>
  <c r="H77" i="1" s="1"/>
  <c r="H80" i="1"/>
  <c r="I80" i="1"/>
  <c r="I79" i="1" s="1"/>
  <c r="I78" i="1" s="1"/>
  <c r="I77" i="1" s="1"/>
  <c r="G80" i="1"/>
  <c r="G79" i="1" s="1"/>
  <c r="G78" i="1" s="1"/>
  <c r="G77" i="1" s="1"/>
  <c r="I83" i="1"/>
  <c r="H84" i="1"/>
  <c r="H83" i="1" s="1"/>
  <c r="I84" i="1"/>
  <c r="G84" i="1"/>
  <c r="G83" i="1" s="1"/>
  <c r="I86" i="1"/>
  <c r="H87" i="1"/>
  <c r="I87" i="1"/>
  <c r="G87" i="1"/>
  <c r="G86" i="1" s="1"/>
  <c r="H89" i="1"/>
  <c r="I89" i="1"/>
  <c r="G89" i="1"/>
  <c r="H95" i="1"/>
  <c r="H94" i="1" s="1"/>
  <c r="H93" i="1" s="1"/>
  <c r="H92" i="1" s="1"/>
  <c r="H91" i="1" s="1"/>
  <c r="I95" i="1"/>
  <c r="I94" i="1" s="1"/>
  <c r="I93" i="1" s="1"/>
  <c r="I92" i="1" s="1"/>
  <c r="I91" i="1" s="1"/>
  <c r="G95" i="1"/>
  <c r="G94" i="1" s="1"/>
  <c r="G93" i="1" s="1"/>
  <c r="G92" i="1" s="1"/>
  <c r="G91" i="1" s="1"/>
  <c r="G101" i="1"/>
  <c r="G100" i="1" s="1"/>
  <c r="H102" i="1"/>
  <c r="H101" i="1" s="1"/>
  <c r="H100" i="1" s="1"/>
  <c r="I102" i="1"/>
  <c r="I101" i="1" s="1"/>
  <c r="I100" i="1" s="1"/>
  <c r="G102" i="1"/>
  <c r="G106" i="1"/>
  <c r="H107" i="1"/>
  <c r="H106" i="1" s="1"/>
  <c r="I107" i="1"/>
  <c r="I106" i="1" s="1"/>
  <c r="G107" i="1"/>
  <c r="H110" i="1"/>
  <c r="H109" i="1" s="1"/>
  <c r="I110" i="1"/>
  <c r="I109" i="1" s="1"/>
  <c r="G110" i="1"/>
  <c r="G109" i="1" s="1"/>
  <c r="G112" i="1"/>
  <c r="H113" i="1"/>
  <c r="H112" i="1" s="1"/>
  <c r="I113" i="1"/>
  <c r="I112" i="1" s="1"/>
  <c r="I105" i="1" s="1"/>
  <c r="I104" i="1" s="1"/>
  <c r="I99" i="1" s="1"/>
  <c r="G113" i="1"/>
  <c r="H119" i="1"/>
  <c r="H118" i="1" s="1"/>
  <c r="I119" i="1"/>
  <c r="I118" i="1" s="1"/>
  <c r="G119" i="1"/>
  <c r="G118" i="1" s="1"/>
  <c r="H122" i="1"/>
  <c r="I122" i="1"/>
  <c r="I121" i="1" s="1"/>
  <c r="G122" i="1"/>
  <c r="H124" i="1"/>
  <c r="I124" i="1"/>
  <c r="G124" i="1"/>
  <c r="H127" i="1"/>
  <c r="H126" i="1" s="1"/>
  <c r="I127" i="1"/>
  <c r="I126" i="1" s="1"/>
  <c r="G127" i="1"/>
  <c r="G126" i="1" s="1"/>
  <c r="H133" i="1"/>
  <c r="I133" i="1"/>
  <c r="G133" i="1"/>
  <c r="H135" i="1"/>
  <c r="I135" i="1"/>
  <c r="I132" i="1" s="1"/>
  <c r="I131" i="1" s="1"/>
  <c r="I130" i="1" s="1"/>
  <c r="G135" i="1"/>
  <c r="H140" i="1"/>
  <c r="H139" i="1" s="1"/>
  <c r="H138" i="1" s="1"/>
  <c r="I140" i="1"/>
  <c r="I139" i="1" s="1"/>
  <c r="I138" i="1" s="1"/>
  <c r="G140" i="1"/>
  <c r="G139" i="1" s="1"/>
  <c r="G138" i="1" s="1"/>
  <c r="H145" i="1"/>
  <c r="I145" i="1"/>
  <c r="G145" i="1"/>
  <c r="G147" i="1"/>
  <c r="H149" i="1"/>
  <c r="I149" i="1"/>
  <c r="G149" i="1"/>
  <c r="H151" i="1"/>
  <c r="I151" i="1"/>
  <c r="G151" i="1"/>
  <c r="H153" i="1"/>
  <c r="I153" i="1"/>
  <c r="G153" i="1"/>
  <c r="H155" i="1"/>
  <c r="I155" i="1"/>
  <c r="G155" i="1"/>
  <c r="H159" i="1"/>
  <c r="I159" i="1"/>
  <c r="G159" i="1"/>
  <c r="H161" i="1"/>
  <c r="I161" i="1"/>
  <c r="G161" i="1"/>
  <c r="H166" i="1"/>
  <c r="H165" i="1" s="1"/>
  <c r="H164" i="1" s="1"/>
  <c r="I166" i="1"/>
  <c r="I165" i="1" s="1"/>
  <c r="I164" i="1" s="1"/>
  <c r="G166" i="1"/>
  <c r="G165" i="1" s="1"/>
  <c r="G164" i="1" s="1"/>
  <c r="H171" i="1"/>
  <c r="H170" i="1" s="1"/>
  <c r="H169" i="1" s="1"/>
  <c r="I171" i="1"/>
  <c r="I170" i="1" s="1"/>
  <c r="I169" i="1" s="1"/>
  <c r="G171" i="1"/>
  <c r="G170" i="1" s="1"/>
  <c r="G169" i="1" s="1"/>
  <c r="H175" i="1"/>
  <c r="I175" i="1"/>
  <c r="G175" i="1"/>
  <c r="H177" i="1"/>
  <c r="I177" i="1"/>
  <c r="G177" i="1"/>
  <c r="H181" i="1"/>
  <c r="H180" i="1" s="1"/>
  <c r="I181" i="1"/>
  <c r="I180" i="1" s="1"/>
  <c r="G181" i="1"/>
  <c r="G180" i="1" s="1"/>
  <c r="H184" i="1"/>
  <c r="H183" i="1" s="1"/>
  <c r="I184" i="1"/>
  <c r="I183" i="1" s="1"/>
  <c r="G184" i="1"/>
  <c r="G183" i="1" s="1"/>
  <c r="H191" i="1"/>
  <c r="I191" i="1"/>
  <c r="I190" i="1" s="1"/>
  <c r="G191" i="1"/>
  <c r="G190" i="1" s="1"/>
  <c r="G189" i="1" s="1"/>
  <c r="G188" i="1" s="1"/>
  <c r="G187" i="1" s="1"/>
  <c r="H193" i="1"/>
  <c r="I193" i="1"/>
  <c r="G193" i="1"/>
  <c r="G195" i="1"/>
  <c r="H196" i="1"/>
  <c r="I196" i="1"/>
  <c r="G196" i="1"/>
  <c r="H198" i="1"/>
  <c r="I198" i="1"/>
  <c r="G198" i="1"/>
  <c r="G201" i="1"/>
  <c r="H203" i="1"/>
  <c r="H202" i="1" s="1"/>
  <c r="H201" i="1" s="1"/>
  <c r="I203" i="1"/>
  <c r="I202" i="1" s="1"/>
  <c r="I201" i="1" s="1"/>
  <c r="G203" i="1"/>
  <c r="G202" i="1" s="1"/>
  <c r="I206" i="1"/>
  <c r="I200" i="1" s="1"/>
  <c r="H209" i="1"/>
  <c r="H208" i="1" s="1"/>
  <c r="H207" i="1" s="1"/>
  <c r="H206" i="1" s="1"/>
  <c r="I209" i="1"/>
  <c r="I208" i="1" s="1"/>
  <c r="I207" i="1" s="1"/>
  <c r="G209" i="1"/>
  <c r="G208" i="1" s="1"/>
  <c r="G207" i="1" s="1"/>
  <c r="G206" i="1" s="1"/>
  <c r="H214" i="1"/>
  <c r="H213" i="1" s="1"/>
  <c r="H212" i="1" s="1"/>
  <c r="I214" i="1"/>
  <c r="I213" i="1" s="1"/>
  <c r="I212" i="1" s="1"/>
  <c r="G214" i="1"/>
  <c r="H222" i="1"/>
  <c r="H221" i="1" s="1"/>
  <c r="H220" i="1" s="1"/>
  <c r="H219" i="1" s="1"/>
  <c r="I222" i="1"/>
  <c r="I221" i="1" s="1"/>
  <c r="I220" i="1" s="1"/>
  <c r="I219" i="1" s="1"/>
  <c r="G222" i="1"/>
  <c r="G221" i="1" s="1"/>
  <c r="G220" i="1" s="1"/>
  <c r="G219" i="1" s="1"/>
  <c r="H227" i="1"/>
  <c r="I227" i="1"/>
  <c r="G227" i="1"/>
  <c r="H230" i="1"/>
  <c r="I230" i="1"/>
  <c r="G230" i="1"/>
  <c r="H232" i="1"/>
  <c r="I232" i="1"/>
  <c r="G232" i="1"/>
  <c r="H234" i="1"/>
  <c r="I234" i="1"/>
  <c r="G234" i="1"/>
  <c r="H236" i="1"/>
  <c r="I236" i="1"/>
  <c r="G236" i="1"/>
  <c r="H238" i="1"/>
  <c r="I238" i="1"/>
  <c r="G238" i="1"/>
  <c r="H240" i="1"/>
  <c r="I240" i="1"/>
  <c r="G240" i="1"/>
  <c r="H243" i="1"/>
  <c r="H242" i="1" s="1"/>
  <c r="I243" i="1"/>
  <c r="I242" i="1" s="1"/>
  <c r="G244" i="1"/>
  <c r="G243" i="1" s="1"/>
  <c r="G242" i="1" s="1"/>
  <c r="G247" i="1"/>
  <c r="H248" i="1"/>
  <c r="H247" i="1" s="1"/>
  <c r="I248" i="1"/>
  <c r="I247" i="1" s="1"/>
  <c r="G248" i="1"/>
  <c r="I251" i="1"/>
  <c r="I250" i="1" s="1"/>
  <c r="H251" i="1"/>
  <c r="H250" i="1" s="1"/>
  <c r="G251" i="1"/>
  <c r="G250" i="1" s="1"/>
  <c r="H254" i="1"/>
  <c r="H253" i="1" s="1"/>
  <c r="I254" i="1"/>
  <c r="I253" i="1" s="1"/>
  <c r="G254" i="1"/>
  <c r="G253" i="1" s="1"/>
  <c r="H260" i="1"/>
  <c r="H259" i="1" s="1"/>
  <c r="H258" i="1" s="1"/>
  <c r="I260" i="1"/>
  <c r="I259" i="1" s="1"/>
  <c r="I258" i="1" s="1"/>
  <c r="G260" i="1"/>
  <c r="G259" i="1" s="1"/>
  <c r="G258" i="1" s="1"/>
  <c r="H264" i="1"/>
  <c r="H263" i="1" s="1"/>
  <c r="H262" i="1" s="1"/>
  <c r="I264" i="1"/>
  <c r="I263" i="1" s="1"/>
  <c r="I262" i="1" s="1"/>
  <c r="G264" i="1"/>
  <c r="G263" i="1" s="1"/>
  <c r="G262" i="1" s="1"/>
  <c r="H270" i="1"/>
  <c r="H269" i="1" s="1"/>
  <c r="H268" i="1" s="1"/>
  <c r="H267" i="1" s="1"/>
  <c r="H266" i="1" s="1"/>
  <c r="I270" i="1"/>
  <c r="I269" i="1" s="1"/>
  <c r="I268" i="1" s="1"/>
  <c r="I267" i="1" s="1"/>
  <c r="I266" i="1" s="1"/>
  <c r="G270" i="1"/>
  <c r="G269" i="1" s="1"/>
  <c r="G268" i="1" s="1"/>
  <c r="G267" i="1" s="1"/>
  <c r="G266" i="1" s="1"/>
  <c r="H277" i="1"/>
  <c r="H276" i="1" s="1"/>
  <c r="I277" i="1"/>
  <c r="I276" i="1" s="1"/>
  <c r="G277" i="1"/>
  <c r="G276" i="1" s="1"/>
  <c r="H280" i="1"/>
  <c r="H279" i="1" s="1"/>
  <c r="I280" i="1"/>
  <c r="I279" i="1" s="1"/>
  <c r="G280" i="1"/>
  <c r="G279" i="1" s="1"/>
  <c r="H283" i="1"/>
  <c r="I283" i="1"/>
  <c r="G283" i="1"/>
  <c r="H285" i="1"/>
  <c r="I285" i="1"/>
  <c r="G285" i="1"/>
  <c r="H287" i="1"/>
  <c r="I287" i="1"/>
  <c r="G287" i="1"/>
  <c r="H289" i="1"/>
  <c r="I289" i="1"/>
  <c r="G289" i="1"/>
  <c r="H294" i="1"/>
  <c r="H293" i="1" s="1"/>
  <c r="H292" i="1" s="1"/>
  <c r="H291" i="1" s="1"/>
  <c r="I294" i="1"/>
  <c r="I293" i="1" s="1"/>
  <c r="I292" i="1" s="1"/>
  <c r="I291" i="1" s="1"/>
  <c r="G294" i="1"/>
  <c r="G293" i="1" s="1"/>
  <c r="G292" i="1" s="1"/>
  <c r="G291" i="1" s="1"/>
  <c r="I299" i="1"/>
  <c r="I298" i="1" s="1"/>
  <c r="I297" i="1" s="1"/>
  <c r="H300" i="1"/>
  <c r="H299" i="1" s="1"/>
  <c r="H298" i="1" s="1"/>
  <c r="H297" i="1" s="1"/>
  <c r="I300" i="1"/>
  <c r="G300" i="1"/>
  <c r="G299" i="1" s="1"/>
  <c r="G298" i="1" s="1"/>
  <c r="G297" i="1" s="1"/>
  <c r="H303" i="1"/>
  <c r="I304" i="1"/>
  <c r="I303" i="1" s="1"/>
  <c r="H305" i="1"/>
  <c r="H304" i="1" s="1"/>
  <c r="I305" i="1"/>
  <c r="G305" i="1"/>
  <c r="G304" i="1" s="1"/>
  <c r="G303" i="1" s="1"/>
  <c r="I309" i="1"/>
  <c r="I308" i="1" s="1"/>
  <c r="I307" i="1" s="1"/>
  <c r="H310" i="1"/>
  <c r="I310" i="1"/>
  <c r="G310" i="1"/>
  <c r="G309" i="1" s="1"/>
  <c r="G308" i="1" s="1"/>
  <c r="G307" i="1" s="1"/>
  <c r="H312" i="1"/>
  <c r="I312" i="1"/>
  <c r="G312" i="1"/>
  <c r="H319" i="1"/>
  <c r="H318" i="1" s="1"/>
  <c r="I319" i="1"/>
  <c r="I318" i="1" s="1"/>
  <c r="G319" i="1"/>
  <c r="G318" i="1" s="1"/>
  <c r="H322" i="1"/>
  <c r="I322" i="1"/>
  <c r="G322" i="1"/>
  <c r="G321" i="1" s="1"/>
  <c r="H324" i="1"/>
  <c r="I324" i="1"/>
  <c r="G324" i="1"/>
  <c r="H331" i="1"/>
  <c r="H330" i="1" s="1"/>
  <c r="H329" i="1" s="1"/>
  <c r="H328" i="1" s="1"/>
  <c r="I331" i="1"/>
  <c r="I330" i="1" s="1"/>
  <c r="I329" i="1" s="1"/>
  <c r="I328" i="1" s="1"/>
  <c r="G331" i="1"/>
  <c r="G330" i="1" s="1"/>
  <c r="G329" i="1" s="1"/>
  <c r="G328" i="1" s="1"/>
  <c r="H337" i="1"/>
  <c r="H336" i="1" s="1"/>
  <c r="H335" i="1" s="1"/>
  <c r="H334" i="1" s="1"/>
  <c r="H333" i="1" s="1"/>
  <c r="I337" i="1"/>
  <c r="I336" i="1" s="1"/>
  <c r="I335" i="1" s="1"/>
  <c r="I334" i="1" s="1"/>
  <c r="I333" i="1" s="1"/>
  <c r="G337" i="1"/>
  <c r="G336" i="1" s="1"/>
  <c r="G335" i="1" s="1"/>
  <c r="G334" i="1" s="1"/>
  <c r="G333" i="1" s="1"/>
  <c r="H344" i="1"/>
  <c r="I344" i="1"/>
  <c r="G344" i="1"/>
  <c r="G343" i="1" s="1"/>
  <c r="G342" i="1" s="1"/>
  <c r="H347" i="1"/>
  <c r="I347" i="1"/>
  <c r="G347" i="1"/>
  <c r="H350" i="1"/>
  <c r="H349" i="1" s="1"/>
  <c r="I350" i="1"/>
  <c r="I349" i="1" s="1"/>
  <c r="G350" i="1"/>
  <c r="G349" i="1" s="1"/>
  <c r="G51" i="1" l="1"/>
  <c r="G50" i="1" s="1"/>
  <c r="G257" i="1"/>
  <c r="G256" i="1" s="1"/>
  <c r="I51" i="1"/>
  <c r="I50" i="1" s="1"/>
  <c r="H132" i="1"/>
  <c r="H131" i="1" s="1"/>
  <c r="H130" i="1" s="1"/>
  <c r="I343" i="1"/>
  <c r="I342" i="1" s="1"/>
  <c r="I282" i="1"/>
  <c r="G282" i="1"/>
  <c r="G179" i="1"/>
  <c r="H174" i="1"/>
  <c r="H173" i="1" s="1"/>
  <c r="H168" i="1" s="1"/>
  <c r="H163" i="1" s="1"/>
  <c r="H158" i="1"/>
  <c r="H157" i="1" s="1"/>
  <c r="G132" i="1"/>
  <c r="G131" i="1" s="1"/>
  <c r="G130" i="1" s="1"/>
  <c r="I45" i="1"/>
  <c r="G25" i="1"/>
  <c r="G19" i="1" s="1"/>
  <c r="G18" i="1" s="1"/>
  <c r="I82" i="1"/>
  <c r="H86" i="1"/>
  <c r="I25" i="1"/>
  <c r="I19" i="1"/>
  <c r="I18" i="1" s="1"/>
  <c r="G82" i="1"/>
  <c r="H82" i="1"/>
  <c r="H45" i="1" s="1"/>
  <c r="H19" i="1"/>
  <c r="H18" i="1" s="1"/>
  <c r="I179" i="1"/>
  <c r="I117" i="1"/>
  <c r="I116" i="1" s="1"/>
  <c r="I115" i="1" s="1"/>
  <c r="I98" i="1" s="1"/>
  <c r="H246" i="1"/>
  <c r="H211" i="1" s="1"/>
  <c r="H200" i="1"/>
  <c r="G302" i="1"/>
  <c r="G296" i="1" s="1"/>
  <c r="H257" i="1"/>
  <c r="H256" i="1" s="1"/>
  <c r="H343" i="1"/>
  <c r="H342" i="1" s="1"/>
  <c r="H341" i="1" s="1"/>
  <c r="H340" i="1" s="1"/>
  <c r="H339" i="1" s="1"/>
  <c r="H226" i="1"/>
  <c r="H225" i="1" s="1"/>
  <c r="H224" i="1" s="1"/>
  <c r="I195" i="1"/>
  <c r="I189" i="1" s="1"/>
  <c r="I188" i="1" s="1"/>
  <c r="I187" i="1" s="1"/>
  <c r="H190" i="1"/>
  <c r="G158" i="1"/>
  <c r="G157" i="1" s="1"/>
  <c r="H121" i="1"/>
  <c r="G246" i="1"/>
  <c r="I317" i="1"/>
  <c r="I316" i="1" s="1"/>
  <c r="I315" i="1" s="1"/>
  <c r="I314" i="1" s="1"/>
  <c r="H309" i="1"/>
  <c r="H308" i="1" s="1"/>
  <c r="H307" i="1" s="1"/>
  <c r="H302" i="1" s="1"/>
  <c r="H296" i="1" s="1"/>
  <c r="I246" i="1"/>
  <c r="G213" i="1"/>
  <c r="G212" i="1" s="1"/>
  <c r="G174" i="1"/>
  <c r="G173" i="1" s="1"/>
  <c r="G168" i="1" s="1"/>
  <c r="G163" i="1" s="1"/>
  <c r="H144" i="1"/>
  <c r="H143" i="1" s="1"/>
  <c r="H137" i="1" s="1"/>
  <c r="G121" i="1"/>
  <c r="G117" i="1"/>
  <c r="G116" i="1" s="1"/>
  <c r="G115" i="1" s="1"/>
  <c r="G317" i="1"/>
  <c r="G316" i="1" s="1"/>
  <c r="G315" i="1" s="1"/>
  <c r="G314" i="1" s="1"/>
  <c r="G200" i="1"/>
  <c r="H179" i="1"/>
  <c r="H105" i="1"/>
  <c r="H104" i="1" s="1"/>
  <c r="H99" i="1" s="1"/>
  <c r="H98" i="1" s="1"/>
  <c r="G105" i="1"/>
  <c r="G104" i="1" s="1"/>
  <c r="G99" i="1" s="1"/>
  <c r="G341" i="1"/>
  <c r="G340" i="1" s="1"/>
  <c r="G339" i="1" s="1"/>
  <c r="H317" i="1"/>
  <c r="H316" i="1" s="1"/>
  <c r="H315" i="1" s="1"/>
  <c r="H314" i="1" s="1"/>
  <c r="I302" i="1"/>
  <c r="H282" i="1"/>
  <c r="H275" i="1" s="1"/>
  <c r="H274" i="1" s="1"/>
  <c r="H273" i="1" s="1"/>
  <c r="H272" i="1" s="1"/>
  <c r="I275" i="1"/>
  <c r="I274" i="1" s="1"/>
  <c r="I273" i="1" s="1"/>
  <c r="I272" i="1" s="1"/>
  <c r="I257" i="1"/>
  <c r="I256" i="1" s="1"/>
  <c r="G226" i="1"/>
  <c r="G225" i="1" s="1"/>
  <c r="G224" i="1" s="1"/>
  <c r="I174" i="1"/>
  <c r="I173" i="1" s="1"/>
  <c r="I168" i="1" s="1"/>
  <c r="H117" i="1"/>
  <c r="H116" i="1" s="1"/>
  <c r="H115" i="1" s="1"/>
  <c r="I341" i="1"/>
  <c r="I340" i="1" s="1"/>
  <c r="I339" i="1" s="1"/>
  <c r="I296" i="1"/>
  <c r="G275" i="1"/>
  <c r="G274" i="1" s="1"/>
  <c r="G273" i="1" s="1"/>
  <c r="G272" i="1" s="1"/>
  <c r="I226" i="1"/>
  <c r="I225" i="1" s="1"/>
  <c r="I224" i="1" s="1"/>
  <c r="H195" i="1"/>
  <c r="I158" i="1"/>
  <c r="I157" i="1" s="1"/>
  <c r="G144" i="1"/>
  <c r="G143" i="1" s="1"/>
  <c r="I144" i="1"/>
  <c r="I143" i="1" s="1"/>
  <c r="I137" i="1" s="1"/>
  <c r="G137" i="1" l="1"/>
  <c r="G45" i="1"/>
  <c r="I163" i="1"/>
  <c r="G211" i="1"/>
  <c r="G186" i="1" s="1"/>
  <c r="I211" i="1"/>
  <c r="I186" i="1" s="1"/>
  <c r="H189" i="1"/>
  <c r="H188" i="1" s="1"/>
  <c r="H187" i="1" s="1"/>
  <c r="H186" i="1" s="1"/>
  <c r="G98" i="1"/>
  <c r="G129" i="1"/>
  <c r="I129" i="1"/>
  <c r="H129" i="1"/>
  <c r="G16" i="1" l="1"/>
  <c r="G15" i="1" s="1"/>
  <c r="I16" i="1"/>
  <c r="I15" i="1" s="1"/>
  <c r="H16" i="1"/>
  <c r="H15" i="1" s="1"/>
</calcChain>
</file>

<file path=xl/sharedStrings.xml><?xml version="1.0" encoding="utf-8"?>
<sst xmlns="http://schemas.openxmlformats.org/spreadsheetml/2006/main" count="1800" uniqueCount="405">
  <si>
    <t>(наименование органа, исполняющего бюджет)</t>
  </si>
  <si>
    <t>Администрация муниципального образования "Город Пикалево" Бокситогорского района Ленинградской области</t>
  </si>
  <si>
    <t>СВОДНАЯ БЮДЖЕТНАЯ РОСПИСЬ РАСХОДОВ БЮДЖЕТА МО "ГОРОД ПИКАЛЕВО"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</si>
  <si>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</si>
  <si>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</si>
  <si>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</si>
  <si>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</si>
  <si>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</si>
  <si>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</si>
  <si>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</si>
  <si>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8</t>
  </si>
  <si>
    <t>9</t>
  </si>
  <si>
    <t>10</t>
  </si>
  <si>
    <t>11</t>
  </si>
  <si>
    <t>КВСР</t>
  </si>
  <si>
    <t>2</t>
  </si>
  <si>
    <t>Раздел</t>
  </si>
  <si>
    <t>3</t>
  </si>
  <si>
    <t>Подраздел</t>
  </si>
  <si>
    <t>4</t>
  </si>
  <si>
    <t>КЦСР</t>
  </si>
  <si>
    <t>КВР</t>
  </si>
  <si>
    <t>6</t>
  </si>
  <si>
    <t>2019 год</t>
  </si>
  <si>
    <t>2020 год</t>
  </si>
  <si>
    <t>2021 год</t>
  </si>
  <si>
    <t>ВСЕГО:</t>
  </si>
  <si>
    <t/>
  </si>
  <si>
    <t>001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</si>
  <si>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</si>
  <si>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</si>
  <si>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</si>
  <si>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</si>
  <si>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Г100000000</t>
  </si>
  <si>
    <t>Обеспечение деятельности органов местного самоуправления</t>
  </si>
  <si>
    <t>Г120000000</t>
  </si>
  <si>
    <t>Обеспечение деятельности главы администрации</t>
  </si>
  <si>
    <t>Г1200Г0150</t>
  </si>
  <si>
    <t>Исполнение функций органов местного самоуправления МО "Город Пикалево"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</si>
  <si>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</si>
  <si>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</si>
  <si>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Г130000000</t>
  </si>
  <si>
    <t>Обеспечение деятельности администрации</t>
  </si>
  <si>
    <t>Г1300Г0150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</si>
  <si>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</si>
  <si>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</si>
  <si>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</si>
  <si>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</si>
  <si>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Г1300П7040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</si>
  <si>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</t>
  </si>
  <si>
    <t>500</t>
  </si>
  <si>
    <t>Межбюджетные трансферты</t>
  </si>
  <si>
    <t>07</t>
  </si>
  <si>
    <t>Обеспечение проведения выборов и референдумов</t>
  </si>
  <si>
    <t>Г200000000</t>
  </si>
  <si>
    <t>Непрограммные расходы органов местного самоуправления</t>
  </si>
  <si>
    <t>Г210000000</t>
  </si>
  <si>
    <t>Непрограммные расходы органов местного самоуправления по решению общегосударственных вопросов</t>
  </si>
  <si>
    <t>Г2100Г1040</t>
  </si>
  <si>
    <t>Обеспечение проведения выборов</t>
  </si>
  <si>
    <t>13</t>
  </si>
  <si>
    <t>Другие общегосударственные вопросы</t>
  </si>
  <si>
    <t>Г210071340</t>
  </si>
  <si>
    <t>Выполнение органами местного самоуправления МО "Город Пикалево" отдельных государственных полномочий Ленинградской области в сфере административных правоотношений</t>
  </si>
  <si>
    <t>Г2100Г0160</t>
  </si>
  <si>
    <t>Обеспечение деятельности (услуги, работы) муниципальных учреждений</t>
  </si>
  <si>
    <t>Г2100Г1030</t>
  </si>
  <si>
    <t>Комплекс работ по обеспечению полномочий по владению, пользованию и распоряжению муниципальным имуществом</t>
  </si>
  <si>
    <t>Г2100Г1050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</si>
  <si>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</si>
  <si>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Г2100Г1060</t>
  </si>
  <si>
    <t>Исполнение судебных актов и мировых соглашений по возмещению вреда</t>
  </si>
  <si>
    <t>П200000000</t>
  </si>
  <si>
    <t>Муниципальная программа "Управление собственностью, земельными ресурсами и градостроительная деятельность МО "Город Пикалево"</t>
  </si>
  <si>
    <t>П210000000</t>
  </si>
  <si>
    <t>Подпрограмма " Управление муниципальной собственностью"</t>
  </si>
  <si>
    <t>П210300000</t>
  </si>
  <si>
    <t>Основное мероприятие "Управление муниципальным имуществом"</t>
  </si>
  <si>
    <t>П2103П1030</t>
  </si>
  <si>
    <t>Владение, пользование и распоряжение муниципальной собственностью</t>
  </si>
  <si>
    <t>П400000000</t>
  </si>
  <si>
    <t>Муниципальная программа "Безопасность в МО "Город Пикалево"</t>
  </si>
  <si>
    <t>П420000000</t>
  </si>
  <si>
    <t>Подпрограмма "Обеспечение правопорядка и профилактика правонарушений"</t>
  </si>
  <si>
    <t>П420100000</t>
  </si>
  <si>
    <t>Основное мероприятие "Обеспечение выполнения органами местного самоуправления МО "Город Пикалево" отдельных государственных полномочий Ленинградской области в сфере профилактики безнадзорности и правонарушений несовершеннолетних"</t>
  </si>
  <si>
    <t>П420171330</t>
  </si>
  <si>
    <t>Расходы на выполнение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</si>
  <si>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П500000000</t>
  </si>
  <si>
    <t>Муниципальная программа "Развитие коммунальной, жилищной инфраструктуры и благоустройства, повышение энергоэффективности в МО "Город Пикалево"</t>
  </si>
  <si>
    <t>П520000000</t>
  </si>
  <si>
    <t>Подпрограмма "Энергосбережение и повышение энергетической эффективности МО "Город Пикалево"</t>
  </si>
  <si>
    <t>П520200000</t>
  </si>
  <si>
    <t>Основное мероприятие "Повышение энергетической эффективности МО "Город Пикалево"</t>
  </si>
  <si>
    <t>П5202П0160</t>
  </si>
  <si>
    <t>Замена ламп на светодиодные в зданиях бюджетного сектора</t>
  </si>
  <si>
    <t>П600000000</t>
  </si>
  <si>
    <t>Муниципальная программа "Развитие информационного общества в МО "Город Пикалево"</t>
  </si>
  <si>
    <t>П600100000</t>
  </si>
  <si>
    <t>Основное мероприятие "Организация опубликования муниципальных правовых актов и их проектов о деятельности органов местного самоуправления МО "Город Пикалево"</t>
  </si>
  <si>
    <t>П6001П5010</t>
  </si>
  <si>
    <t>Размещение муниципальных правовых актов и их проектов о деятельности органов местного самоуправления МО "Город Пикалево" в официальных СМИ</t>
  </si>
  <si>
    <t>600</t>
  </si>
  <si>
    <t>Предоставление субсидий бюджетным, автономным учреждениям и иным некоммерческим организациям</t>
  </si>
  <si>
    <t>П600200000</t>
  </si>
  <si>
    <t>Основное мероприятие "Обеспечение доступа гражданам и организациям к социально-значимой информации в МО "Город Пикалево"</t>
  </si>
  <si>
    <t>П6002П0160</t>
  </si>
  <si>
    <t>Организация освещения в электронных средствах массовой информации, в сети Интернет актуальных вопросов и событий политической, общественной, экономической, культурной и спортивной жизни города</t>
  </si>
  <si>
    <t>П6002П5020</t>
  </si>
  <si>
    <t>Организация опубликования социально-значимой информации через официальные СМИ</t>
  </si>
  <si>
    <t>02</t>
  </si>
  <si>
    <t>НАЦИОНАЛЬНАЯ ОБОРОНА</t>
  </si>
  <si>
    <t>03</t>
  </si>
  <si>
    <t>Мобилизационная и вневойсковая подготовка</t>
  </si>
  <si>
    <t>Г220000000</t>
  </si>
  <si>
    <t>Непрограммные расходы органов местного самоуправления по вопросам национальной обороны</t>
  </si>
  <si>
    <t>Г220051180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</si>
  <si>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</si>
  <si>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</si>
  <si>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</si>
  <si>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</si>
  <si>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П410000000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</si>
  <si>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</si>
  <si>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>П410100000</t>
  </si>
  <si>
    <t>Основное мероприятие "Обеспечение осуществления полномочий администрации МО "Город Пикалево" в области создания, содержания и организации деятельности аварийно-спасательных формирований администрацией Бокситогорского муниципального района"</t>
  </si>
  <si>
    <t>П4101П7010</t>
  </si>
  <si>
    <t>Осуществление полномочий администрации МО "Город Пикалево" в области создания, содержания и организации деятельности аварийно-спасательного формирования администрацией Бокситогорского муниципального района</t>
  </si>
  <si>
    <t>П410200000</t>
  </si>
  <si>
    <t>Основное мероприятие "Мероприятия в области гражданской обороны, защиты населения и территории от чрезвычайных ситуаций природного и техногенного характера"</t>
  </si>
  <si>
    <t>П4102П1040</t>
  </si>
  <si>
    <t>Приобретение полиграфической продукции с целью обучения населения способам защиты и действиям в данных ситуациях</t>
  </si>
  <si>
    <t>П410300000</t>
  </si>
  <si>
    <t>Основное мероприятие "Мероприятия в области пожарной безопасности"</t>
  </si>
  <si>
    <t>П4103П1310</t>
  </si>
  <si>
    <t>Обеспечение первичных мер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</si>
  <si>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</si>
  <si>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</si>
  <si>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П420200000</t>
  </si>
  <si>
    <t>Основное мероприятие "Обеспечение выполнения органами местного самоуправления МО "Город Пикалево" отдельных государственных полномочий Ленинградской области в сфере административных правоотношений"</t>
  </si>
  <si>
    <t>П4202П6170</t>
  </si>
  <si>
    <t>Обеспечение деятельности дежурно-диспетчерской службы</t>
  </si>
  <si>
    <t>П420300000</t>
  </si>
  <si>
    <t>Основное мероприятие "Обеспечение деятельности дежурно-диспетчерской службы МО "Город Пикалево"</t>
  </si>
  <si>
    <t>П4203П1330</t>
  </si>
  <si>
    <t>Организация деятельности добровольной народной дружины по охране общественного порядка на территории МО "Город Пикалево"</t>
  </si>
  <si>
    <t>П4203П6170</t>
  </si>
  <si>
    <t>Премирование членов добровольной народной дружины г. Пикалево</t>
  </si>
  <si>
    <t>300</t>
  </si>
  <si>
    <t>Социальное обеспечение и иные выплаты населению</t>
  </si>
  <si>
    <t>П420400000</t>
  </si>
  <si>
    <t>Основное мероприятие "Создание условий для повышения роли населения в обеспечении охраны правопорядка"</t>
  </si>
  <si>
    <t>П420413242</t>
  </si>
  <si>
    <t>Установка камер видеонаблюдения</t>
  </si>
  <si>
    <t>НАЦИОНАЛЬНАЯ ЭКОНОМИКА</t>
  </si>
  <si>
    <t>08</t>
  </si>
  <si>
    <t>Транспорт</t>
  </si>
  <si>
    <t>П300000000</t>
  </si>
  <si>
    <t>Муниципальная программа "Развитие транспортного комплекса в МО "Город Пикалево"</t>
  </si>
  <si>
    <t>П300100000</t>
  </si>
  <si>
    <t>Основное мероприятие "Обеспечение повышения устойчивости функционирующей и доступной для всех слоев населения системы общественного транспорта"</t>
  </si>
  <si>
    <t>П3001П1230</t>
  </si>
  <si>
    <t>Мероприятия по осуществлению перевозок пассажиров автомобильным транспортом общего пользования по муниципальным маршрутам регулярных перевозок по регулируемым тарифам на территории МО "Город Пикалево"</t>
  </si>
  <si>
    <t>П3001П1280</t>
  </si>
  <si>
    <t>Обеспечение картами маршрутов регулярных перевозок</t>
  </si>
  <si>
    <t>Дорожное хозяйство (дорожные фонды)</t>
  </si>
  <si>
    <t>Г240000000</t>
  </si>
  <si>
    <t>Непрограммные расходы органов местного самоуправления по вопросам национальной экономики</t>
  </si>
  <si>
    <t>Г2400Г1190</t>
  </si>
  <si>
    <t>Мероприятия по строительству объектов Комплексного инвестиционного плана (дороги)</t>
  </si>
  <si>
    <t>400</t>
  </si>
  <si>
    <t>Капитальные вложения в объекты государственной (муниципальной) собственности</t>
  </si>
  <si>
    <t>П300200000</t>
  </si>
  <si>
    <t>Основное мероприятие "Развитие и сохранение сети автомобильных дорог общего пользования местного значения"</t>
  </si>
  <si>
    <t>П3002S0140</t>
  </si>
  <si>
    <t>Капитальный ремонт и ремонт автомобильных дорог общего пользования местного значения</t>
  </si>
  <si>
    <t>П3002S4200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</si>
  <si>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</si>
  <si>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П3002П1070</t>
  </si>
  <si>
    <t>Содержанию сети автомобильных дорог общего пользования местного значения</t>
  </si>
  <si>
    <t>П3002П1090</t>
  </si>
  <si>
    <t>Капитальный ремонт и ремонт дворовых территорий многоквартирных домов и проездов к дворовым территоиям многоквартирных домов</t>
  </si>
  <si>
    <t>П3002П1130</t>
  </si>
  <si>
    <t>Повышение безопасности дорожного движения</t>
  </si>
  <si>
    <t>П3002П1240</t>
  </si>
  <si>
    <t>Проверка сметной документации по ремонту дорог общего пользования местного значения и экспертиза качества выполненных работ</t>
  </si>
  <si>
    <t>П800000000</t>
  </si>
  <si>
    <t>Муниципальная программа "Поддержка местных инициатив в МО "Город Пикалево"</t>
  </si>
  <si>
    <t>П800200000</t>
  </si>
  <si>
    <t>Основное мероприятие "Обеспечение сохранности автомобильных дорог общего пользования местного значения"</t>
  </si>
  <si>
    <t>П8002S4390</t>
  </si>
  <si>
    <t>Капитальный ремонт и ремонт автомобильных дорог общего пользования местного значения на территории частного сектора МО "Город Пикалево"</t>
  </si>
  <si>
    <t>П8002S4660</t>
  </si>
  <si>
    <t>12</t>
  </si>
  <si>
    <t>Другие вопросы в области национальной экономики</t>
  </si>
  <si>
    <t>Г2400Г1200</t>
  </si>
  <si>
    <t>Мероприятия в области социально-экономического развития МО "Город Пикалево"</t>
  </si>
  <si>
    <t>П2103П1370</t>
  </si>
  <si>
    <t>Землеустройство и землепользование</t>
  </si>
  <si>
    <t>П220000000</t>
  </si>
  <si>
    <t>Подпрограмма " Строительство, архитектура и градостроительная деятельность"</t>
  </si>
  <si>
    <t>П220100000</t>
  </si>
  <si>
    <t>Основное мероприятие "Мероприятия по строительству, архитектуре и градостроительной деятельности"</t>
  </si>
  <si>
    <t>П2201Б0120</t>
  </si>
  <si>
    <t>Обеспечение документами территориального планирования</t>
  </si>
  <si>
    <t>П2201П1380</t>
  </si>
  <si>
    <t>П700000000</t>
  </si>
  <si>
    <t>Муниципальная программа "Развитие малого и среднего предпринимательства на территории муниципального образования "Город Пикалево" Бокситогорского района Ленинградской области (моногорода)</t>
  </si>
  <si>
    <t>П700200000</t>
  </si>
  <si>
    <t>Основное мероприятие "Содействие в доступе субъектов малого и среднего предпринимательства к финансовым ресурсам"</t>
  </si>
  <si>
    <t>П7002S4250</t>
  </si>
  <si>
    <t>Поддержка субъектов малого и среднего предпринимательства в целях содействия в доступе к финансовым ресурсам</t>
  </si>
  <si>
    <t>П700300000</t>
  </si>
  <si>
    <t>Основное мероприятие "Имущественная поддержка предпринимательства"</t>
  </si>
  <si>
    <t>П7003S4240</t>
  </si>
  <si>
    <t>Софинансирование текущей деятельности бизнес-инкубаторов, на создание которых были предоставлены средства за счет субсидий федерального бюджета</t>
  </si>
  <si>
    <t>05</t>
  </si>
  <si>
    <t>ЖИЛИЩНО-КОММУНАЛЬНОЕ ХОЗЯЙСТВО</t>
  </si>
  <si>
    <t>Жилищное хозяйство</t>
  </si>
  <si>
    <t>П210100000</t>
  </si>
  <si>
    <t>Основное мероприятие "Обеспечение качественным жильем граждан на территории муниципального образования"</t>
  </si>
  <si>
    <t>П2101П1020</t>
  </si>
  <si>
    <t>Снос расселенных домов (переселение граждан из аварийного жилищного фонда)</t>
  </si>
  <si>
    <t>П2101П1410</t>
  </si>
  <si>
    <t>Снос аварийных зданий</t>
  </si>
  <si>
    <t>П210200000</t>
  </si>
  <si>
    <t>Основное мероприятие "Капитальный ремонт общего имущества многоквартирных домов"</t>
  </si>
  <si>
    <t>П2102П1350</t>
  </si>
  <si>
    <t>Формирование фонда капитального ремонта многоквартирных домов</t>
  </si>
  <si>
    <t>П2102П1400</t>
  </si>
  <si>
    <t>Техническое обследование общего имущества в многоквартирных домах и жилых помещений, в которых проживают инвалиды</t>
  </si>
  <si>
    <t>Коммунальное хозяйство</t>
  </si>
  <si>
    <t>Г250000000</t>
  </si>
  <si>
    <t>Непрограммные расходы органов местного самоуправления по вопросам жилищно-коммунального хозяйства</t>
  </si>
  <si>
    <t>Г2500Г1190</t>
  </si>
  <si>
    <t>Мероприятия по строительству объектов Комплексного инвестиционного плана (инженерные сети)</t>
  </si>
  <si>
    <t>П510000000</t>
  </si>
  <si>
    <t>Подпрограмма "Развитие коммунальной и жилищной инфраструктуры в МО "Город Пикалево"</t>
  </si>
  <si>
    <t>П510100000</t>
  </si>
  <si>
    <t>Основное мероприятие "Получение возможности для подключения объектов капитального строительства к сетям газораспределения"</t>
  </si>
  <si>
    <t>Разработка проектно-сметной документации на строительство сетей газоснабжения</t>
  </si>
  <si>
    <t>Благоустройство</t>
  </si>
  <si>
    <t>Г2500S2020</t>
  </si>
  <si>
    <t>Мероприятия по развитию общественной инфраструктуры муниципального значения Ленинградской области</t>
  </si>
  <si>
    <t>Г2500Г1160</t>
  </si>
  <si>
    <t>Прочие мероприятия по благоустройству территории</t>
  </si>
  <si>
    <t>П2201П1390</t>
  </si>
  <si>
    <t>Строительство мест захоронения</t>
  </si>
  <si>
    <t>П530000000</t>
  </si>
  <si>
    <t>Подпрограмма "Благоустройство территории МО "Город Пикалево"</t>
  </si>
  <si>
    <t>П530100000</t>
  </si>
  <si>
    <t>Основное мероприятие "Обеспечение эксплуатации объектов внешнего благоустройства в соответствии с действующим законодательством"</t>
  </si>
  <si>
    <t>П5301П1060</t>
  </si>
  <si>
    <t>Уличное освещение</t>
  </si>
  <si>
    <t>П5301П1100</t>
  </si>
  <si>
    <t>Содержание зеленых насаждений</t>
  </si>
  <si>
    <t>П5301П1110</t>
  </si>
  <si>
    <t>Санитарная очистка и уличная уборка территории</t>
  </si>
  <si>
    <t>П5301П1140</t>
  </si>
  <si>
    <t>Техническое обслуживание сетей наружного освещения</t>
  </si>
  <si>
    <t>П5301П1150</t>
  </si>
  <si>
    <t>Ремонт малых форм</t>
  </si>
  <si>
    <t>П5301П1160</t>
  </si>
  <si>
    <t>Прочие мероприятия по благоустройству</t>
  </si>
  <si>
    <t>П800300000</t>
  </si>
  <si>
    <t>Основное мероприятие "Обеспечение объектами благоустройства частного сектора"</t>
  </si>
  <si>
    <t>П8003S4660</t>
  </si>
  <si>
    <t>Устройство детской площадки в частном секторе</t>
  </si>
  <si>
    <t>П900000000</t>
  </si>
  <si>
    <t>Муниципальная программа "Формирование комфортной городской среды МО "Город Пикалево"</t>
  </si>
  <si>
    <t>П900100000</t>
  </si>
  <si>
    <t>Основное мероприятие "Благоустройство дворовых территорий"</t>
  </si>
  <si>
    <t>П900155550</t>
  </si>
  <si>
    <t>Благоустройство дворовых территорий многоквартирных домов г. Пикалево</t>
  </si>
  <si>
    <t>П900200000</t>
  </si>
  <si>
    <t>Основное мероприятие "Благоустройство общественных территорий"</t>
  </si>
  <si>
    <t>П900255550</t>
  </si>
  <si>
    <t>Благоустройство общественной территории сквера МУК ДК г. Пикалево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</si>
  <si>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</si>
  <si>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</si>
  <si>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</si>
  <si>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П100000000</t>
  </si>
  <si>
    <t>Муниципальная программа "Культура, физическая культура, спорт, молодежная политика в МО "Город Пикалево"</t>
  </si>
  <si>
    <t>П130000000</t>
  </si>
  <si>
    <t>Подпрограмма "Молодежная политика в МО "Город Пикалево"</t>
  </si>
  <si>
    <t>П130100000</t>
  </si>
  <si>
    <t>Основное мероприятие "Организация и проведение мероприятий в сфере молодежной политики"</t>
  </si>
  <si>
    <t>П1301S4330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</si>
  <si>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</si>
  <si>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КУЛЬТУРА, КИНЕМАТОГРАФИЯ</t>
  </si>
  <si>
    <t>Культура</t>
  </si>
  <si>
    <t>П110000000</t>
  </si>
  <si>
    <t>Подпрограмма "Культура в МО "Город Пикалево" Пикалево"</t>
  </si>
  <si>
    <t>П110100000</t>
  </si>
  <si>
    <t>Основное мероприятие "Поддержка народного творчества и национальных культур"</t>
  </si>
  <si>
    <t>П1101П0160</t>
  </si>
  <si>
    <t>П110200000</t>
  </si>
  <si>
    <t>Основное мероприятие "Развитие и укрепление кадрового потенциала"</t>
  </si>
  <si>
    <t>П1102S0360</t>
  </si>
  <si>
    <t>Обеспечение выплат стимулирующего характера работникам муниципальных учреждений культуры Ленинградской области</t>
  </si>
  <si>
    <t>П110300000</t>
  </si>
  <si>
    <t>Основное мероприятие "Укрепление материально-технической базы"</t>
  </si>
  <si>
    <t>П1103S0350</t>
  </si>
  <si>
    <t>Капитальный ремонт объектов культуры МО "Город Пикалево"</t>
  </si>
  <si>
    <t>П1103S2020</t>
  </si>
  <si>
    <t>П1103S5190</t>
  </si>
  <si>
    <t>Мероприятия, направленные на укрепление материально-технической базы учреждения</t>
  </si>
  <si>
    <t>П1103П5040</t>
  </si>
  <si>
    <t>П5202П5060</t>
  </si>
  <si>
    <t>СОЦИАЛЬНАЯ ПОЛИТИКА</t>
  </si>
  <si>
    <t>Пенсионное обеспечение</t>
  </si>
  <si>
    <t>Г2П0000000</t>
  </si>
  <si>
    <t>Непрограммные расходы органов местного самоуправления по вопросам социальной политики</t>
  </si>
  <si>
    <t>Г2П00Г1120</t>
  </si>
  <si>
    <t>Доплаты к пенсиям муниципальных служащих</t>
  </si>
  <si>
    <t>Социальное обеспечение населения</t>
  </si>
  <si>
    <t>Г2П00Г3000</t>
  </si>
  <si>
    <t>Оказание других видов социальной помощи</t>
  </si>
  <si>
    <t>П230000000</t>
  </si>
  <si>
    <t>Подпрограмма "Социальная поддержка отдельных категорий граждан"</t>
  </si>
  <si>
    <t>П230100000</t>
  </si>
  <si>
    <t>Основное мероприятие "Предоставление социальных выплат молодым гражданам (молодым семьям) на приобретение (строительство) жилья"</t>
  </si>
  <si>
    <t>П2301L4970</t>
  </si>
  <si>
    <t>Предоставление социальных выплат молодым семьям на приобретение (строительство) жилья в рамках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</si>
  <si>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П2301S0750</t>
  </si>
  <si>
    <t>Предоставление социальных выплат молодым гражданам (молодым семьям) на приобретение (строительство) жилья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</si>
  <si>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ФИЗИЧЕСКАЯ КУЛЬТУРА И СПОРТ</t>
  </si>
  <si>
    <t>Физическая культура</t>
  </si>
  <si>
    <t>П120000000</t>
  </si>
  <si>
    <t>Подпрограмма "Физическая культура и спорт в МО "Город Пикалево"</t>
  </si>
  <si>
    <t>П120100000</t>
  </si>
  <si>
    <t>Основное мероприятие "Повышение интересов различных категорий граждан к занятиям физической культурой и спортом"</t>
  </si>
  <si>
    <t>П1201П0160</t>
  </si>
  <si>
    <t>П120200000</t>
  </si>
  <si>
    <t>П1202S2020</t>
  </si>
  <si>
    <t>П1202П5060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</si>
  <si>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</si>
  <si>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</si>
  <si>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Г2Д0000000</t>
  </si>
  <si>
    <t>Непрограммные расходы органов местного самоуправления по вопросам обслуживания муниципального долга</t>
  </si>
  <si>
    <t>Г2Д00Г1130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</si>
  <si>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</si>
  <si>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</si>
  <si>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</si>
  <si>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002</t>
  </si>
  <si>
    <t>Совет депутатов муниципального образования "Город Пикалево" Бокситогорского района Ленинградской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</si>
  <si>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</si>
  <si>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Г110000000</t>
  </si>
  <si>
    <t>Обеспечение деятельности Совета депутатов</t>
  </si>
  <si>
    <t>Г1100Г0150</t>
  </si>
  <si>
    <t>Исполнение функций органов местного самоуправления</t>
  </si>
  <si>
    <t>Г1100П7030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</si>
  <si>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</t>
  </si>
  <si>
    <t>Г2100Г3010</t>
  </si>
  <si>
    <t>Премирование и награждение юридических и физических лиц по решению совета депутатов МО "Город Пикалево" вне системы оплаты труда</t>
  </si>
  <si>
    <t>на 2019 год и на плановый период 2020 и 2021 годов</t>
  </si>
  <si>
    <t>Раздел I  Бюджетные ассигнования по расходам бюджета МО "Город Пикалево"</t>
  </si>
  <si>
    <t>УТВЕРЖДАЮ</t>
  </si>
  <si>
    <t>Заведующий отделом финансов                                                                  И.Ю. Жолудева</t>
  </si>
  <si>
    <t>Заместитель заведующего отделом финансов                                           А.Н. Золотинина</t>
  </si>
  <si>
    <t>Раздел II  Бюджетные ассигнования по источникам финансирования бюджета МО "Город Пикалево"</t>
  </si>
  <si>
    <t>Наименование кода</t>
  </si>
  <si>
    <t>Код</t>
  </si>
  <si>
    <t xml:space="preserve"> 2020 год</t>
  </si>
  <si>
    <t xml:space="preserve"> 2021 год</t>
  </si>
  <si>
    <t>ИТОГО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</si>
  <si>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</si>
  <si>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000 01050201130000510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</si>
  <si>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</si>
  <si>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</si>
  <si>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Изменение остатков средств на счетах по учету средств бюджета</t>
  </si>
  <si>
    <t>001 01050000000000000</t>
  </si>
  <si>
    <t>001 01060800130000640</t>
  </si>
  <si>
    <t>П90F255550</t>
  </si>
  <si>
    <t>П90F200000</t>
  </si>
  <si>
    <t>П5301П1420</t>
  </si>
  <si>
    <t>Содержание кладбища</t>
  </si>
  <si>
    <t>П5101S0200</t>
  </si>
  <si>
    <t>Г230000000</t>
  </si>
  <si>
    <t>Непрограммные расходы органов местного самоуправления по вопросам национальной безопасности и правоохранительной деятельности</t>
  </si>
  <si>
    <t>Г2300Г1220</t>
  </si>
  <si>
    <t>Прочие мероприятия по гражданской обороне, защите населения и территории от чрезвычайных ситуаций природного и техногенного характера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</si>
  <si>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</si>
  <si>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001 01060401130000810</t>
  </si>
  <si>
    <t>001 01030100130000810</t>
  </si>
  <si>
    <t>Г1200Б0104</t>
  </si>
  <si>
    <t>Иные межбюджетные трансферты на поощрение органов местного самоуправления муниципальных образований Бокситогорского муниципального района Ленинградской области за достижение наилучших результатов социально-экономического развития Ленинградской области</t>
  </si>
  <si>
    <t>Г1300Б0104</t>
  </si>
  <si>
    <t>П1202П5070</t>
  </si>
  <si>
    <t>Ремонт объектов физической культуры и спорта</t>
  </si>
  <si>
    <t>по состоянию на 01.10.2019 г.</t>
  </si>
  <si>
    <t>01 октября 2019 года</t>
  </si>
  <si>
    <t>Заместитель главы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МО "Город Пикалево"</t>
  </si>
  <si>
    <t>_______________________ Е.А. Соловьева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</si>
  <si>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</si>
  <si>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</si>
  <si>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Резервные фонды</t>
  </si>
  <si>
    <t>Непрограммные расходы</t>
  </si>
  <si>
    <t>Г0 0 00 00000</t>
  </si>
  <si>
    <t xml:space="preserve">Непрограммные расходы органов местного самоуправления </t>
  </si>
  <si>
    <t>Г2 0 00 00000</t>
  </si>
  <si>
    <t xml:space="preserve">Непрограммные расходы органов местного самоуправления по решению общегосударственных вопросов </t>
  </si>
  <si>
    <t>Г2 1 00 00000</t>
  </si>
  <si>
    <t xml:space="preserve">Резервный фонд администрации </t>
  </si>
  <si>
    <t>Г2 1 00 Г1010</t>
  </si>
  <si>
    <t xml:space="preserve">Иные бюджетные ассигнования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</si>
</sst>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4" fillId="0" borderId="8" xfId="0" applyNumberFormat="1" applyFont="1" applyBorder="1" applyAlignment="1" applyProtection="1">
      <alignment horizontal="left" vertical="top" wrapText="1"/>
    </xf>
    <xf numFmtId="49" fontId="4" fillId="0" borderId="8" xfId="0" applyNumberFormat="1" applyFont="1" applyBorder="1" applyAlignment="1" applyProtection="1">
      <alignment horizontal="center" vertical="top" wrapText="1"/>
    </xf>
    <xf numFmtId="4" fontId="4" fillId="0" borderId="8" xfId="0" applyNumberFormat="1" applyFont="1" applyBorder="1" applyAlignment="1" applyProtection="1">
      <alignment horizontal="right" vertical="top" wrapText="1"/>
    </xf>
    <xf numFmtId="49" fontId="1" fillId="0" borderId="4" xfId="0" applyNumberFormat="1" applyFont="1" applyBorder="1" applyAlignment="1" applyProtection="1">
      <alignment horizontal="left" vertical="top" wrapText="1"/>
    </xf>
    <xf numFmtId="49" fontId="1" fillId="0" borderId="4" xfId="0" applyNumberFormat="1" applyFont="1" applyBorder="1" applyAlignment="1" applyProtection="1">
      <alignment horizontal="center" vertical="top" wrapText="1"/>
    </xf>
    <xf numFmtId="4" fontId="1" fillId="0" borderId="4" xfId="0" applyNumberFormat="1" applyFont="1" applyBorder="1" applyAlignment="1" applyProtection="1">
      <alignment horizontal="right" vertical="top" wrapText="1"/>
    </xf>
    <xf numFmtId="49" fontId="4" fillId="0" borderId="4" xfId="0" applyNumberFormat="1" applyFont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center" vertical="top" wrapText="1"/>
    </xf>
    <xf numFmtId="4" fontId="4" fillId="0" borderId="4" xfId="0" applyNumberFormat="1" applyFont="1" applyBorder="1" applyAlignment="1" applyProtection="1">
      <alignment horizontal="right" vertical="top" wrapText="1"/>
    </xf>
    <xf numFmtId="164" fontId="4" fillId="0" borderId="4" xfId="0" applyNumberFormat="1" applyFont="1" applyBorder="1" applyAlignment="1" applyProtection="1">
      <alignment horizontal="left" vertical="top" wrapText="1"/>
    </xf>
    <xf numFmtId="0" fontId="1" fillId="0" borderId="0" xfId="0" applyFont="1"/>
    <xf numFmtId="0" fontId="5" fillId="0" borderId="0" xfId="0" applyFont="1"/>
    <xf numFmtId="0" fontId="6" fillId="0" borderId="0" xfId="0" applyFont="1"/>
    <xf numFmtId="49" fontId="4" fillId="0" borderId="8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top"/>
    </xf>
    <xf numFmtId="4" fontId="4" fillId="0" borderId="4" xfId="0" applyNumberFormat="1" applyFont="1" applyFill="1" applyBorder="1" applyAlignment="1" applyProtection="1">
      <alignment horizontal="center" vertical="top"/>
    </xf>
    <xf numFmtId="49" fontId="4" fillId="0" borderId="4" xfId="0" applyNumberFormat="1" applyFont="1" applyFill="1" applyBorder="1" applyAlignment="1" applyProtection="1">
      <alignment horizontal="center" vertical="top" wrapText="1"/>
    </xf>
    <xf numFmtId="4" fontId="4" fillId="0" borderId="4" xfId="0" applyNumberFormat="1" applyFont="1" applyFill="1" applyBorder="1" applyAlignment="1" applyProtection="1">
      <alignment horizontal="right" vertical="top" wrapText="1"/>
    </xf>
    <xf numFmtId="49" fontId="4" fillId="0" borderId="10" xfId="0" applyNumberFormat="1" applyFont="1" applyBorder="1" applyAlignment="1" applyProtection="1">
      <alignment horizontal="center" vertical="top" wrapText="1"/>
    </xf>
    <xf numFmtId="4" fontId="4" fillId="0" borderId="10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" fontId="4" fillId="0" borderId="8" xfId="0" applyNumberFormat="1" applyFont="1" applyFill="1" applyBorder="1" applyAlignment="1" applyProtection="1">
      <alignment horizontal="right" vertical="top" wrapText="1"/>
    </xf>
    <xf numFmtId="0" fontId="1" fillId="0" borderId="0" xfId="0" applyFont="1" applyBorder="1" applyAlignment="1" applyProtection="1">
      <alignment vertical="top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4" fontId="4" fillId="0" borderId="5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left" vertical="top" wrapText="1"/>
    </xf>
    <xf numFmtId="4" fontId="4" fillId="0" borderId="9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top" wrapText="1"/>
    </xf>
    <xf numFmtId="4" fontId="4" fillId="0" borderId="11" xfId="0" applyNumberFormat="1" applyFont="1" applyBorder="1" applyAlignment="1" applyProtection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2"/>
  <sheetViews>
    <sheetView tabSelected="1" topLeftCell="A33" workbookViewId="0">
      <selection activeCell="Q45" sqref="Q45"/>
    </sheetView>
  </sheetViews>
  <sheetFormatPr defaultRowHeight="12.75" customHeight="1" x14ac:dyDescent="0.25"/>
  <cols>
    <col min="1" max="1" width="40.7109375" style="1" customWidth="1"/>
    <col min="2" max="3" width="10.7109375" style="1" customWidth="1"/>
    <col min="4" max="4" width="12.5703125" style="1" customWidth="1"/>
    <col min="5" max="5" width="20.7109375" style="1" customWidth="1"/>
    <col min="6" max="6" width="10.7109375" style="1" customWidth="1"/>
    <col min="7" max="9" width="15.7109375" style="1" customWidth="1"/>
    <col min="10" max="10" width="8.85546875" style="1" customWidth="1"/>
    <col min="11" max="16384" width="9.140625" style="1"/>
  </cols>
  <sheetData>
    <row r="1" spans="1:10" ht="47.25" customHeight="1" x14ac:dyDescent="0.3">
      <c r="A1" s="44" t="s">
        <v>1</v>
      </c>
      <c r="B1" s="44"/>
      <c r="C1" s="34"/>
      <c r="D1" s="34"/>
      <c r="E1" s="34"/>
      <c r="G1" s="42" t="s">
        <v>356</v>
      </c>
      <c r="H1" s="43"/>
      <c r="I1" s="43"/>
    </row>
    <row r="2" spans="1:10" ht="38.25" customHeight="1" x14ac:dyDescent="0.3">
      <c r="A2" s="36" t="s">
        <v>0</v>
      </c>
      <c r="B2" s="21"/>
      <c r="C2" s="2"/>
      <c r="D2" s="2"/>
      <c r="E2" s="2"/>
      <c r="F2" s="42" t="s">
        <v>391</v>
      </c>
      <c r="G2" s="42"/>
      <c r="H2" s="42"/>
      <c r="I2" s="42"/>
    </row>
    <row r="3" spans="1:10" ht="33.75" customHeight="1" x14ac:dyDescent="0.3">
      <c r="A3" s="2"/>
      <c r="C3" s="2"/>
      <c r="D3" s="2"/>
      <c r="E3" s="2"/>
      <c r="F3" s="43" t="s">
        <v>392</v>
      </c>
      <c r="G3" s="43"/>
      <c r="H3" s="43"/>
      <c r="I3" s="43"/>
    </row>
    <row r="4" spans="1:10" ht="33.75" customHeight="1" x14ac:dyDescent="0.3">
      <c r="A4" s="2"/>
      <c r="C4" s="2"/>
      <c r="D4" s="2"/>
      <c r="E4" s="2"/>
      <c r="F4" s="43" t="s">
        <v>390</v>
      </c>
      <c r="G4" s="43"/>
      <c r="H4" s="43"/>
      <c r="I4" s="43"/>
    </row>
    <row r="5" spans="1:10" ht="15.75" x14ac:dyDescent="0.25">
      <c r="F5" s="48"/>
      <c r="G5" s="48"/>
      <c r="H5" s="48"/>
      <c r="I5" s="48"/>
    </row>
    <row r="6" spans="1:10" ht="18.75" x14ac:dyDescent="0.25">
      <c r="A6" s="45" t="s">
        <v>2</v>
      </c>
      <c r="B6" s="45"/>
      <c r="C6" s="45"/>
      <c r="D6" s="45"/>
      <c r="E6" s="45"/>
      <c r="F6" s="45"/>
      <c r="G6" s="45"/>
      <c r="H6" s="45"/>
      <c r="I6" s="45"/>
    </row>
    <row r="7" spans="1:10" ht="18.75" x14ac:dyDescent="0.25">
      <c r="A7" s="45" t="s">
        <v>354</v>
      </c>
      <c r="B7" s="45"/>
      <c r="C7" s="45"/>
      <c r="D7" s="45"/>
      <c r="E7" s="45"/>
      <c r="F7" s="45"/>
      <c r="G7" s="45"/>
      <c r="H7" s="45"/>
      <c r="I7" s="45"/>
    </row>
    <row r="8" spans="1:10" ht="15.75" x14ac:dyDescent="0.25">
      <c r="A8" s="3"/>
      <c r="B8" s="47" t="s">
        <v>389</v>
      </c>
      <c r="C8" s="47"/>
      <c r="D8" s="47"/>
      <c r="E8" s="47"/>
      <c r="F8" s="47"/>
      <c r="G8" s="3"/>
      <c r="H8" s="3"/>
      <c r="I8" s="3"/>
    </row>
    <row r="9" spans="1:10" ht="31.5" customHeight="1" x14ac:dyDescent="0.3">
      <c r="A9" s="46" t="s">
        <v>355</v>
      </c>
      <c r="B9" s="46"/>
      <c r="C9" s="46"/>
      <c r="D9" s="46"/>
      <c r="E9" s="46"/>
      <c r="F9" s="46"/>
      <c r="G9" s="46"/>
      <c r="H9" s="46"/>
      <c r="I9" s="46"/>
    </row>
    <row r="10" spans="1:10" ht="15.75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10" ht="13.5" customHeight="1" x14ac:dyDescent="0.25">
      <c r="A11" s="39" t="s">
        <v>3</v>
      </c>
      <c r="B11" s="39"/>
      <c r="C11" s="34" t="s">
        <v>4</v>
      </c>
    </row>
    <row r="12" spans="1:10" ht="15.75" x14ac:dyDescent="0.25">
      <c r="A12" s="37" t="s">
        <v>6</v>
      </c>
      <c r="B12" s="40" t="s">
        <v>8</v>
      </c>
      <c r="C12" s="41"/>
      <c r="D12" s="41"/>
      <c r="E12" s="41"/>
      <c r="F12" s="41"/>
      <c r="G12" s="37" t="s">
        <v>23</v>
      </c>
      <c r="H12" s="37" t="s">
        <v>24</v>
      </c>
      <c r="I12" s="37" t="s">
        <v>25</v>
      </c>
      <c r="J12" s="4"/>
    </row>
    <row r="13" spans="1:10" ht="36.75" customHeight="1" x14ac:dyDescent="0.25">
      <c r="A13" s="38"/>
      <c r="B13" s="5" t="s">
        <v>14</v>
      </c>
      <c r="C13" s="5" t="s">
        <v>16</v>
      </c>
      <c r="D13" s="5" t="s">
        <v>18</v>
      </c>
      <c r="E13" s="5" t="s">
        <v>20</v>
      </c>
      <c r="F13" s="5" t="s">
        <v>21</v>
      </c>
      <c r="G13" s="38"/>
      <c r="H13" s="38"/>
      <c r="I13" s="38"/>
      <c r="J13" s="4"/>
    </row>
    <row r="14" spans="1:10" ht="15.75" x14ac:dyDescent="0.25">
      <c r="A14" s="6" t="s">
        <v>7</v>
      </c>
      <c r="B14" s="6" t="s">
        <v>15</v>
      </c>
      <c r="C14" s="6" t="s">
        <v>17</v>
      </c>
      <c r="D14" s="6" t="s">
        <v>19</v>
      </c>
      <c r="E14" s="6" t="s">
        <v>5</v>
      </c>
      <c r="F14" s="6" t="s">
        <v>22</v>
      </c>
      <c r="G14" s="6" t="s">
        <v>9</v>
      </c>
      <c r="H14" s="6" t="s">
        <v>10</v>
      </c>
      <c r="I14" s="6" t="s">
        <v>11</v>
      </c>
      <c r="J14" s="4"/>
    </row>
    <row r="15" spans="1:10" ht="15.75" x14ac:dyDescent="0.25">
      <c r="A15" s="7" t="s">
        <v>26</v>
      </c>
      <c r="B15" s="8" t="s">
        <v>27</v>
      </c>
      <c r="C15" s="8"/>
      <c r="D15" s="8"/>
      <c r="E15" s="8"/>
      <c r="F15" s="9"/>
      <c r="G15" s="10">
        <f>G16+G339</f>
        <v>234365029.75999996</v>
      </c>
      <c r="H15" s="10">
        <f>H16+H339</f>
        <v>161712677.21000001</v>
      </c>
      <c r="I15" s="10">
        <f>I16+I339</f>
        <v>169285005.92000002</v>
      </c>
    </row>
    <row r="16" spans="1:10" ht="63" x14ac:dyDescent="0.25">
      <c r="A16" s="14" t="s">
        <v>1</v>
      </c>
      <c r="B16" s="15" t="s">
        <v>28</v>
      </c>
      <c r="C16" s="15"/>
      <c r="D16" s="15"/>
      <c r="E16" s="15"/>
      <c r="F16" s="15"/>
      <c r="G16" s="16">
        <f>G17++G91+G98+G129+G186+G256+G272+G296+G314+G333</f>
        <v>233723984.75999996</v>
      </c>
      <c r="H16" s="16">
        <f>H17++H91+H98+H129+H186+H256+H272+H296+H314+H333</f>
        <v>161652677.21000001</v>
      </c>
      <c r="I16" s="16">
        <f>I17++I91+I98+I129+I186+I256+I272+I296+I314+I333</f>
        <v>169225005.92000002</v>
      </c>
    </row>
    <row r="17" spans="1:9" ht="31.5" x14ac:dyDescent="0.25">
      <c r="A17" s="17" t="s">
        <v>30</v>
      </c>
      <c r="B17" s="18" t="s">
        <v>28</v>
      </c>
      <c r="C17" s="18" t="s">
        <v>29</v>
      </c>
      <c r="D17" s="18"/>
      <c r="E17" s="18"/>
      <c r="F17" s="18"/>
      <c r="G17" s="19">
        <f>G18+G34+G45+G39</f>
        <v>43448293.119999997</v>
      </c>
      <c r="H17" s="19">
        <f>H18+H34+H45</f>
        <v>41697560.140000001</v>
      </c>
      <c r="I17" s="19">
        <f>I18+I34+I45</f>
        <v>42796648.710000001</v>
      </c>
    </row>
    <row r="18" spans="1:9" ht="94.5" x14ac:dyDescent="0.25">
      <c r="A18" s="17" t="s">
        <v>32</v>
      </c>
      <c r="B18" s="18" t="s">
        <v>28</v>
      </c>
      <c r="C18" s="18" t="s">
        <v>29</v>
      </c>
      <c r="D18" s="18" t="s">
        <v>31</v>
      </c>
      <c r="E18" s="18"/>
      <c r="F18" s="18"/>
      <c r="G18" s="19">
        <f>G19</f>
        <v>26811697.719999999</v>
      </c>
      <c r="H18" s="19">
        <f t="shared" ref="H18:I18" si="0">H19</f>
        <v>27045051.309999999</v>
      </c>
      <c r="I18" s="19">
        <f t="shared" si="0"/>
        <v>28095798.600000001</v>
      </c>
    </row>
    <row r="19" spans="1:9" ht="31.5" x14ac:dyDescent="0.25">
      <c r="A19" s="17" t="s">
        <v>34</v>
      </c>
      <c r="B19" s="18" t="s">
        <v>28</v>
      </c>
      <c r="C19" s="18" t="s">
        <v>29</v>
      </c>
      <c r="D19" s="18" t="s">
        <v>31</v>
      </c>
      <c r="E19" s="18" t="s">
        <v>33</v>
      </c>
      <c r="F19" s="18"/>
      <c r="G19" s="19">
        <f>G20+G25</f>
        <v>26811697.719999999</v>
      </c>
      <c r="H19" s="19">
        <f>H20+H25</f>
        <v>27045051.309999999</v>
      </c>
      <c r="I19" s="19">
        <f>I20+I25</f>
        <v>28095798.600000001</v>
      </c>
    </row>
    <row r="20" spans="1:9" ht="31.5" x14ac:dyDescent="0.25">
      <c r="A20" s="17" t="s">
        <v>36</v>
      </c>
      <c r="B20" s="18" t="s">
        <v>28</v>
      </c>
      <c r="C20" s="18" t="s">
        <v>29</v>
      </c>
      <c r="D20" s="18" t="s">
        <v>31</v>
      </c>
      <c r="E20" s="18" t="s">
        <v>35</v>
      </c>
      <c r="F20" s="18"/>
      <c r="G20" s="19">
        <f>SUM(G21+G23)</f>
        <v>1814169.09</v>
      </c>
      <c r="H20" s="19">
        <f t="shared" ref="H20:I20" si="1">SUM(H21+H23)</f>
        <v>1858177.31</v>
      </c>
      <c r="I20" s="19">
        <f t="shared" si="1"/>
        <v>1932524.6</v>
      </c>
    </row>
    <row r="21" spans="1:9" ht="31.5" x14ac:dyDescent="0.25">
      <c r="A21" s="17" t="s">
        <v>38</v>
      </c>
      <c r="B21" s="18" t="s">
        <v>28</v>
      </c>
      <c r="C21" s="18" t="s">
        <v>29</v>
      </c>
      <c r="D21" s="18" t="s">
        <v>31</v>
      </c>
      <c r="E21" s="18" t="s">
        <v>37</v>
      </c>
      <c r="F21" s="18"/>
      <c r="G21" s="19">
        <f>SUM(G22)</f>
        <v>1786708.61</v>
      </c>
      <c r="H21" s="19">
        <f t="shared" ref="H21:I23" si="2">SUM(H22)</f>
        <v>1858177.31</v>
      </c>
      <c r="I21" s="19">
        <f t="shared" si="2"/>
        <v>1932524.6</v>
      </c>
    </row>
    <row r="22" spans="1:9" ht="110.25" x14ac:dyDescent="0.25">
      <c r="A22" s="17" t="s">
        <v>40</v>
      </c>
      <c r="B22" s="18" t="s">
        <v>28</v>
      </c>
      <c r="C22" s="18" t="s">
        <v>29</v>
      </c>
      <c r="D22" s="18" t="s">
        <v>31</v>
      </c>
      <c r="E22" s="18" t="s">
        <v>37</v>
      </c>
      <c r="F22" s="18" t="s">
        <v>39</v>
      </c>
      <c r="G22" s="19">
        <v>1786708.61</v>
      </c>
      <c r="H22" s="19">
        <v>1858177.31</v>
      </c>
      <c r="I22" s="19">
        <v>1932524.6</v>
      </c>
    </row>
    <row r="23" spans="1:9" ht="141.75" x14ac:dyDescent="0.25">
      <c r="A23" s="25" t="s">
        <v>385</v>
      </c>
      <c r="B23" s="29" t="s">
        <v>28</v>
      </c>
      <c r="C23" s="29" t="s">
        <v>29</v>
      </c>
      <c r="D23" s="29" t="s">
        <v>31</v>
      </c>
      <c r="E23" s="29" t="s">
        <v>384</v>
      </c>
      <c r="F23" s="29"/>
      <c r="G23" s="30">
        <f>SUM(G24)</f>
        <v>27460.48</v>
      </c>
      <c r="H23" s="30">
        <f t="shared" si="2"/>
        <v>0</v>
      </c>
      <c r="I23" s="30">
        <f t="shared" si="2"/>
        <v>0</v>
      </c>
    </row>
    <row r="24" spans="1:9" ht="110.25" x14ac:dyDescent="0.25">
      <c r="A24" s="25" t="s">
        <v>40</v>
      </c>
      <c r="B24" s="29" t="s">
        <v>28</v>
      </c>
      <c r="C24" s="29" t="s">
        <v>29</v>
      </c>
      <c r="D24" s="29" t="s">
        <v>31</v>
      </c>
      <c r="E24" s="29" t="s">
        <v>384</v>
      </c>
      <c r="F24" s="29" t="s">
        <v>39</v>
      </c>
      <c r="G24" s="30">
        <v>27460.48</v>
      </c>
      <c r="H24" s="30">
        <v>0</v>
      </c>
      <c r="I24" s="30">
        <v>0</v>
      </c>
    </row>
    <row r="25" spans="1:9" ht="31.5" x14ac:dyDescent="0.25">
      <c r="A25" s="17" t="s">
        <v>42</v>
      </c>
      <c r="B25" s="18" t="s">
        <v>28</v>
      </c>
      <c r="C25" s="18" t="s">
        <v>29</v>
      </c>
      <c r="D25" s="18" t="s">
        <v>31</v>
      </c>
      <c r="E25" s="18" t="s">
        <v>41</v>
      </c>
      <c r="F25" s="18"/>
      <c r="G25" s="19">
        <f>G26+G30+G32</f>
        <v>24997528.629999999</v>
      </c>
      <c r="H25" s="19">
        <f t="shared" ref="H25:I25" si="3">H26+H30+H32</f>
        <v>25186874</v>
      </c>
      <c r="I25" s="19">
        <f t="shared" si="3"/>
        <v>26163274</v>
      </c>
    </row>
    <row r="26" spans="1:9" ht="31.5" x14ac:dyDescent="0.25">
      <c r="A26" s="17" t="s">
        <v>38</v>
      </c>
      <c r="B26" s="18" t="s">
        <v>28</v>
      </c>
      <c r="C26" s="18" t="s">
        <v>29</v>
      </c>
      <c r="D26" s="18" t="s">
        <v>31</v>
      </c>
      <c r="E26" s="18" t="s">
        <v>43</v>
      </c>
      <c r="F26" s="18"/>
      <c r="G26" s="19">
        <f>SUM(G27:G29)</f>
        <v>24405010.109999999</v>
      </c>
      <c r="H26" s="19">
        <f t="shared" ref="H26:I26" si="4">SUM(H27:H29)</f>
        <v>25186874</v>
      </c>
      <c r="I26" s="19">
        <f t="shared" si="4"/>
        <v>26163274</v>
      </c>
    </row>
    <row r="27" spans="1:9" ht="110.25" x14ac:dyDescent="0.25">
      <c r="A27" s="17" t="s">
        <v>40</v>
      </c>
      <c r="B27" s="18" t="s">
        <v>28</v>
      </c>
      <c r="C27" s="18" t="s">
        <v>29</v>
      </c>
      <c r="D27" s="18" t="s">
        <v>31</v>
      </c>
      <c r="E27" s="18" t="s">
        <v>43</v>
      </c>
      <c r="F27" s="18" t="s">
        <v>39</v>
      </c>
      <c r="G27" s="19">
        <v>23649800</v>
      </c>
      <c r="H27" s="19">
        <v>24532100</v>
      </c>
      <c r="I27" s="19">
        <v>25508500</v>
      </c>
    </row>
    <row r="28" spans="1:9" ht="47.25" x14ac:dyDescent="0.25">
      <c r="A28" s="17" t="s">
        <v>45</v>
      </c>
      <c r="B28" s="18" t="s">
        <v>28</v>
      </c>
      <c r="C28" s="18" t="s">
        <v>29</v>
      </c>
      <c r="D28" s="18" t="s">
        <v>31</v>
      </c>
      <c r="E28" s="18" t="s">
        <v>43</v>
      </c>
      <c r="F28" s="18" t="s">
        <v>44</v>
      </c>
      <c r="G28" s="19">
        <v>735210.11</v>
      </c>
      <c r="H28" s="19">
        <v>634774</v>
      </c>
      <c r="I28" s="19">
        <v>634774</v>
      </c>
    </row>
    <row r="29" spans="1:9" ht="15.75" x14ac:dyDescent="0.25">
      <c r="A29" s="17" t="s">
        <v>47</v>
      </c>
      <c r="B29" s="18" t="s">
        <v>28</v>
      </c>
      <c r="C29" s="18" t="s">
        <v>29</v>
      </c>
      <c r="D29" s="18" t="s">
        <v>31</v>
      </c>
      <c r="E29" s="18" t="s">
        <v>43</v>
      </c>
      <c r="F29" s="18" t="s">
        <v>46</v>
      </c>
      <c r="G29" s="19">
        <v>20000</v>
      </c>
      <c r="H29" s="19">
        <v>20000</v>
      </c>
      <c r="I29" s="19">
        <v>20000</v>
      </c>
    </row>
    <row r="30" spans="1:9" ht="78.75" x14ac:dyDescent="0.25">
      <c r="A30" s="17" t="s">
        <v>49</v>
      </c>
      <c r="B30" s="18" t="s">
        <v>28</v>
      </c>
      <c r="C30" s="18" t="s">
        <v>29</v>
      </c>
      <c r="D30" s="18" t="s">
        <v>31</v>
      </c>
      <c r="E30" s="18" t="s">
        <v>48</v>
      </c>
      <c r="F30" s="18"/>
      <c r="G30" s="19">
        <f>SUM(G31)</f>
        <v>300429</v>
      </c>
      <c r="H30" s="19">
        <f t="shared" ref="H30:I30" si="5">SUM(H31)</f>
        <v>0</v>
      </c>
      <c r="I30" s="19">
        <f t="shared" si="5"/>
        <v>0</v>
      </c>
    </row>
    <row r="31" spans="1:9" ht="15.75" x14ac:dyDescent="0.25">
      <c r="A31" s="17" t="s">
        <v>51</v>
      </c>
      <c r="B31" s="18" t="s">
        <v>28</v>
      </c>
      <c r="C31" s="18" t="s">
        <v>29</v>
      </c>
      <c r="D31" s="18" t="s">
        <v>31</v>
      </c>
      <c r="E31" s="18" t="s">
        <v>48</v>
      </c>
      <c r="F31" s="18" t="s">
        <v>50</v>
      </c>
      <c r="G31" s="19">
        <v>300429</v>
      </c>
      <c r="H31" s="19">
        <v>0</v>
      </c>
      <c r="I31" s="19">
        <v>0</v>
      </c>
    </row>
    <row r="32" spans="1:9" ht="141.75" x14ac:dyDescent="0.25">
      <c r="A32" s="25" t="s">
        <v>385</v>
      </c>
      <c r="B32" s="29" t="s">
        <v>28</v>
      </c>
      <c r="C32" s="29" t="s">
        <v>29</v>
      </c>
      <c r="D32" s="29" t="s">
        <v>31</v>
      </c>
      <c r="E32" s="29" t="s">
        <v>386</v>
      </c>
      <c r="F32" s="29"/>
      <c r="G32" s="30">
        <f>SUM(G33)</f>
        <v>292089.52</v>
      </c>
      <c r="H32" s="30">
        <f t="shared" ref="H32:I32" si="6">SUM(H33)</f>
        <v>0</v>
      </c>
      <c r="I32" s="30">
        <f t="shared" si="6"/>
        <v>0</v>
      </c>
    </row>
    <row r="33" spans="1:9" ht="110.25" x14ac:dyDescent="0.25">
      <c r="A33" s="25" t="s">
        <v>40</v>
      </c>
      <c r="B33" s="29" t="s">
        <v>28</v>
      </c>
      <c r="C33" s="29" t="s">
        <v>29</v>
      </c>
      <c r="D33" s="29" t="s">
        <v>31</v>
      </c>
      <c r="E33" s="29" t="s">
        <v>386</v>
      </c>
      <c r="F33" s="29" t="s">
        <v>39</v>
      </c>
      <c r="G33" s="30">
        <v>292089.52</v>
      </c>
      <c r="H33" s="30">
        <v>0</v>
      </c>
      <c r="I33" s="30">
        <v>0</v>
      </c>
    </row>
    <row r="34" spans="1:9" ht="31.5" x14ac:dyDescent="0.25">
      <c r="A34" s="17" t="s">
        <v>53</v>
      </c>
      <c r="B34" s="18" t="s">
        <v>28</v>
      </c>
      <c r="C34" s="18" t="s">
        <v>29</v>
      </c>
      <c r="D34" s="18" t="s">
        <v>52</v>
      </c>
      <c r="E34" s="18"/>
      <c r="F34" s="18"/>
      <c r="G34" s="19">
        <f>SUM(G35)</f>
        <v>1400000</v>
      </c>
      <c r="H34" s="19">
        <f t="shared" ref="H34:I34" si="7">SUM(H35)</f>
        <v>0</v>
      </c>
      <c r="I34" s="19">
        <f t="shared" si="7"/>
        <v>0</v>
      </c>
    </row>
    <row r="35" spans="1:9" ht="31.5" x14ac:dyDescent="0.25">
      <c r="A35" s="17" t="s">
        <v>55</v>
      </c>
      <c r="B35" s="18" t="s">
        <v>28</v>
      </c>
      <c r="C35" s="18" t="s">
        <v>29</v>
      </c>
      <c r="D35" s="18" t="s">
        <v>52</v>
      </c>
      <c r="E35" s="18" t="s">
        <v>54</v>
      </c>
      <c r="F35" s="18"/>
      <c r="G35" s="19">
        <f>SUM(G36)</f>
        <v>1400000</v>
      </c>
      <c r="H35" s="19">
        <f t="shared" ref="H35:I35" si="8">SUM(H36)</f>
        <v>0</v>
      </c>
      <c r="I35" s="19">
        <f t="shared" si="8"/>
        <v>0</v>
      </c>
    </row>
    <row r="36" spans="1:9" ht="47.25" x14ac:dyDescent="0.25">
      <c r="A36" s="17" t="s">
        <v>57</v>
      </c>
      <c r="B36" s="18" t="s">
        <v>28</v>
      </c>
      <c r="C36" s="18" t="s">
        <v>29</v>
      </c>
      <c r="D36" s="18" t="s">
        <v>52</v>
      </c>
      <c r="E36" s="18" t="s">
        <v>56</v>
      </c>
      <c r="F36" s="18"/>
      <c r="G36" s="19">
        <f>SUM(G37)</f>
        <v>1400000</v>
      </c>
      <c r="H36" s="19">
        <f t="shared" ref="H36:I36" si="9">SUM(H37)</f>
        <v>0</v>
      </c>
      <c r="I36" s="19">
        <f t="shared" si="9"/>
        <v>0</v>
      </c>
    </row>
    <row r="37" spans="1:9" ht="15.75" x14ac:dyDescent="0.25">
      <c r="A37" s="17" t="s">
        <v>59</v>
      </c>
      <c r="B37" s="18" t="s">
        <v>28</v>
      </c>
      <c r="C37" s="18" t="s">
        <v>29</v>
      </c>
      <c r="D37" s="18" t="s">
        <v>52</v>
      </c>
      <c r="E37" s="18" t="s">
        <v>58</v>
      </c>
      <c r="F37" s="18"/>
      <c r="G37" s="19">
        <f>G38</f>
        <v>1400000</v>
      </c>
      <c r="H37" s="19">
        <f t="shared" ref="H37:I37" si="10">H38</f>
        <v>0</v>
      </c>
      <c r="I37" s="19">
        <f t="shared" si="10"/>
        <v>0</v>
      </c>
    </row>
    <row r="38" spans="1:9" ht="15.75" x14ac:dyDescent="0.25">
      <c r="A38" s="24" t="s">
        <v>47</v>
      </c>
      <c r="B38" s="12" t="s">
        <v>28</v>
      </c>
      <c r="C38" s="12" t="s">
        <v>29</v>
      </c>
      <c r="D38" s="12" t="s">
        <v>52</v>
      </c>
      <c r="E38" s="64" t="s">
        <v>58</v>
      </c>
      <c r="F38" s="64" t="s">
        <v>46</v>
      </c>
      <c r="G38" s="65">
        <v>1400000</v>
      </c>
      <c r="H38" s="65">
        <v>0</v>
      </c>
      <c r="I38" s="65">
        <v>0</v>
      </c>
    </row>
    <row r="39" spans="1:9" ht="15.75" x14ac:dyDescent="0.25">
      <c r="A39" s="17" t="s">
        <v>395</v>
      </c>
      <c r="B39" s="18" t="s">
        <v>28</v>
      </c>
      <c r="C39" s="18" t="s">
        <v>29</v>
      </c>
      <c r="D39" s="18" t="s">
        <v>13</v>
      </c>
      <c r="E39" s="18"/>
      <c r="F39" s="18"/>
      <c r="G39" s="19">
        <f>G40</f>
        <v>875000</v>
      </c>
      <c r="H39" s="19">
        <f t="shared" ref="H39:I39" si="11">H40</f>
        <v>2000000</v>
      </c>
      <c r="I39" s="19">
        <f t="shared" si="11"/>
        <v>1200000</v>
      </c>
    </row>
    <row r="40" spans="1:9" ht="15.75" x14ac:dyDescent="0.25">
      <c r="A40" s="66" t="s">
        <v>396</v>
      </c>
      <c r="B40" s="67" t="s">
        <v>28</v>
      </c>
      <c r="C40" s="68" t="s">
        <v>29</v>
      </c>
      <c r="D40" s="68" t="s">
        <v>13</v>
      </c>
      <c r="E40" s="68" t="s">
        <v>397</v>
      </c>
      <c r="F40" s="68"/>
      <c r="G40" s="69">
        <f>SUM(G41)</f>
        <v>875000</v>
      </c>
      <c r="H40" s="69">
        <f t="shared" ref="H40:I43" si="12">SUM(H41)</f>
        <v>2000000</v>
      </c>
      <c r="I40" s="69">
        <f t="shared" si="12"/>
        <v>1200000</v>
      </c>
    </row>
    <row r="41" spans="1:9" ht="31.5" x14ac:dyDescent="0.25">
      <c r="A41" s="66" t="s">
        <v>398</v>
      </c>
      <c r="B41" s="67" t="s">
        <v>28</v>
      </c>
      <c r="C41" s="68" t="s">
        <v>29</v>
      </c>
      <c r="D41" s="68" t="s">
        <v>13</v>
      </c>
      <c r="E41" s="68" t="s">
        <v>399</v>
      </c>
      <c r="F41" s="68"/>
      <c r="G41" s="69">
        <f>SUM(G42)</f>
        <v>875000</v>
      </c>
      <c r="H41" s="69">
        <f t="shared" si="12"/>
        <v>2000000</v>
      </c>
      <c r="I41" s="69">
        <f t="shared" si="12"/>
        <v>1200000</v>
      </c>
    </row>
    <row r="42" spans="1:9" ht="47.25" x14ac:dyDescent="0.25">
      <c r="A42" s="66" t="s">
        <v>400</v>
      </c>
      <c r="B42" s="67" t="s">
        <v>28</v>
      </c>
      <c r="C42" s="68" t="s">
        <v>29</v>
      </c>
      <c r="D42" s="68" t="s">
        <v>13</v>
      </c>
      <c r="E42" s="68" t="s">
        <v>401</v>
      </c>
      <c r="F42" s="68"/>
      <c r="G42" s="69">
        <f>SUM(G43)</f>
        <v>875000</v>
      </c>
      <c r="H42" s="69">
        <f t="shared" si="12"/>
        <v>2000000</v>
      </c>
      <c r="I42" s="69">
        <f t="shared" si="12"/>
        <v>1200000</v>
      </c>
    </row>
    <row r="43" spans="1:9" ht="15.75" x14ac:dyDescent="0.25">
      <c r="A43" s="66" t="s">
        <v>402</v>
      </c>
      <c r="B43" s="67" t="s">
        <v>28</v>
      </c>
      <c r="C43" s="68" t="s">
        <v>29</v>
      </c>
      <c r="D43" s="68" t="s">
        <v>13</v>
      </c>
      <c r="E43" s="68" t="s">
        <v>403</v>
      </c>
      <c r="F43" s="68"/>
      <c r="G43" s="69">
        <f>SUM(G44)</f>
        <v>875000</v>
      </c>
      <c r="H43" s="69">
        <f t="shared" si="12"/>
        <v>2000000</v>
      </c>
      <c r="I43" s="69">
        <f t="shared" si="12"/>
        <v>1200000</v>
      </c>
    </row>
    <row r="44" spans="1:9" ht="26.25" customHeight="1" x14ac:dyDescent="0.25">
      <c r="A44" s="66" t="s">
        <v>404</v>
      </c>
      <c r="B44" s="67" t="s">
        <v>28</v>
      </c>
      <c r="C44" s="68" t="s">
        <v>29</v>
      </c>
      <c r="D44" s="68" t="s">
        <v>13</v>
      </c>
      <c r="E44" s="68" t="s">
        <v>403</v>
      </c>
      <c r="F44" s="68">
        <v>800</v>
      </c>
      <c r="G44" s="69">
        <v>875000</v>
      </c>
      <c r="H44" s="69">
        <v>2000000</v>
      </c>
      <c r="I44" s="69">
        <v>1200000</v>
      </c>
    </row>
    <row r="45" spans="1:9" ht="21" customHeight="1" x14ac:dyDescent="0.25">
      <c r="A45" s="17" t="s">
        <v>61</v>
      </c>
      <c r="B45" s="18" t="s">
        <v>28</v>
      </c>
      <c r="C45" s="18" t="s">
        <v>29</v>
      </c>
      <c r="D45" s="18" t="s">
        <v>60</v>
      </c>
      <c r="E45" s="18"/>
      <c r="F45" s="18"/>
      <c r="G45" s="19">
        <f>G50+G65+G71+G77+G82+G46</f>
        <v>14361595.399999997</v>
      </c>
      <c r="H45" s="19">
        <f t="shared" ref="H45:I45" si="13">H50+H65+H71+H77+H82+H46</f>
        <v>14652508.829999998</v>
      </c>
      <c r="I45" s="19">
        <f t="shared" si="13"/>
        <v>14700850.109999999</v>
      </c>
    </row>
    <row r="46" spans="1:9" ht="35.25" customHeight="1" x14ac:dyDescent="0.25">
      <c r="A46" s="17" t="s">
        <v>34</v>
      </c>
      <c r="B46" s="18" t="s">
        <v>28</v>
      </c>
      <c r="C46" s="18" t="s">
        <v>29</v>
      </c>
      <c r="D46" s="18" t="s">
        <v>60</v>
      </c>
      <c r="E46" s="18" t="s">
        <v>33</v>
      </c>
      <c r="F46" s="18"/>
      <c r="G46" s="19">
        <f>SUM(G47)</f>
        <v>47260</v>
      </c>
      <c r="H46" s="19">
        <f t="shared" ref="H46:I46" si="14">SUM(H47)</f>
        <v>0</v>
      </c>
      <c r="I46" s="19">
        <f t="shared" si="14"/>
        <v>0</v>
      </c>
    </row>
    <row r="47" spans="1:9" ht="31.5" x14ac:dyDescent="0.25">
      <c r="A47" s="17" t="s">
        <v>42</v>
      </c>
      <c r="B47" s="18" t="s">
        <v>28</v>
      </c>
      <c r="C47" s="18" t="s">
        <v>29</v>
      </c>
      <c r="D47" s="18" t="s">
        <v>60</v>
      </c>
      <c r="E47" s="18" t="s">
        <v>41</v>
      </c>
      <c r="F47" s="18"/>
      <c r="G47" s="19">
        <f>SUM(G48)</f>
        <v>47260</v>
      </c>
      <c r="H47" s="19">
        <f t="shared" ref="H47:I47" si="15">SUM(H48)</f>
        <v>0</v>
      </c>
      <c r="I47" s="19">
        <f t="shared" si="15"/>
        <v>0</v>
      </c>
    </row>
    <row r="48" spans="1:9" ht="132.75" customHeight="1" x14ac:dyDescent="0.25">
      <c r="A48" s="17" t="s">
        <v>385</v>
      </c>
      <c r="B48" s="18" t="s">
        <v>28</v>
      </c>
      <c r="C48" s="18" t="s">
        <v>29</v>
      </c>
      <c r="D48" s="18" t="s">
        <v>60</v>
      </c>
      <c r="E48" s="18" t="s">
        <v>386</v>
      </c>
      <c r="F48" s="18"/>
      <c r="G48" s="19">
        <f>SUM(G49)</f>
        <v>47260</v>
      </c>
      <c r="H48" s="19">
        <f t="shared" ref="H48:I48" si="16">SUM(H49)</f>
        <v>0</v>
      </c>
      <c r="I48" s="19">
        <f t="shared" si="16"/>
        <v>0</v>
      </c>
    </row>
    <row r="49" spans="1:9" ht="98.25" customHeight="1" x14ac:dyDescent="0.25">
      <c r="A49" s="11" t="s">
        <v>40</v>
      </c>
      <c r="B49" s="18" t="s">
        <v>28</v>
      </c>
      <c r="C49" s="18" t="s">
        <v>29</v>
      </c>
      <c r="D49" s="18" t="s">
        <v>60</v>
      </c>
      <c r="E49" s="18" t="s">
        <v>386</v>
      </c>
      <c r="F49" s="18" t="s">
        <v>39</v>
      </c>
      <c r="G49" s="19">
        <v>47260</v>
      </c>
      <c r="H49" s="19">
        <v>0</v>
      </c>
      <c r="I49" s="19">
        <v>0</v>
      </c>
    </row>
    <row r="50" spans="1:9" ht="31.5" x14ac:dyDescent="0.25">
      <c r="A50" s="17" t="s">
        <v>55</v>
      </c>
      <c r="B50" s="18" t="s">
        <v>28</v>
      </c>
      <c r="C50" s="18" t="s">
        <v>29</v>
      </c>
      <c r="D50" s="18" t="s">
        <v>60</v>
      </c>
      <c r="E50" s="18" t="s">
        <v>54</v>
      </c>
      <c r="F50" s="18"/>
      <c r="G50" s="19">
        <f>SUM(G51)</f>
        <v>9071974.0099999979</v>
      </c>
      <c r="H50" s="19">
        <f t="shared" ref="H50:I50" si="17">SUM(H51)</f>
        <v>10121695.049999999</v>
      </c>
      <c r="I50" s="19">
        <f t="shared" si="17"/>
        <v>10139706.33</v>
      </c>
    </row>
    <row r="51" spans="1:9" ht="47.25" x14ac:dyDescent="0.25">
      <c r="A51" s="17" t="s">
        <v>57</v>
      </c>
      <c r="B51" s="18" t="s">
        <v>28</v>
      </c>
      <c r="C51" s="18" t="s">
        <v>29</v>
      </c>
      <c r="D51" s="18" t="s">
        <v>60</v>
      </c>
      <c r="E51" s="18" t="s">
        <v>56</v>
      </c>
      <c r="F51" s="18"/>
      <c r="G51" s="19">
        <f>G52+G54+G58+G61+G63</f>
        <v>9071974.0099999979</v>
      </c>
      <c r="H51" s="19">
        <f t="shared" ref="H51:I51" si="18">H52+H54+H58+H61+H63</f>
        <v>10121695.049999999</v>
      </c>
      <c r="I51" s="19">
        <f t="shared" si="18"/>
        <v>10139706.33</v>
      </c>
    </row>
    <row r="52" spans="1:9" ht="94.5" x14ac:dyDescent="0.25">
      <c r="A52" s="17" t="s">
        <v>63</v>
      </c>
      <c r="B52" s="18" t="s">
        <v>28</v>
      </c>
      <c r="C52" s="18" t="s">
        <v>29</v>
      </c>
      <c r="D52" s="18" t="s">
        <v>60</v>
      </c>
      <c r="E52" s="18" t="s">
        <v>62</v>
      </c>
      <c r="F52" s="18"/>
      <c r="G52" s="19">
        <f>SUM(G53)</f>
        <v>10560</v>
      </c>
      <c r="H52" s="19">
        <f t="shared" ref="H52:I52" si="19">SUM(H53)</f>
        <v>10560</v>
      </c>
      <c r="I52" s="19">
        <f t="shared" si="19"/>
        <v>10560</v>
      </c>
    </row>
    <row r="53" spans="1:9" ht="47.25" x14ac:dyDescent="0.25">
      <c r="A53" s="11" t="s">
        <v>45</v>
      </c>
      <c r="B53" s="12" t="s">
        <v>28</v>
      </c>
      <c r="C53" s="12" t="s">
        <v>29</v>
      </c>
      <c r="D53" s="12" t="s">
        <v>60</v>
      </c>
      <c r="E53" s="12" t="s">
        <v>62</v>
      </c>
      <c r="F53" s="12" t="s">
        <v>44</v>
      </c>
      <c r="G53" s="13">
        <v>10560</v>
      </c>
      <c r="H53" s="13">
        <v>10560</v>
      </c>
      <c r="I53" s="13">
        <v>10560</v>
      </c>
    </row>
    <row r="54" spans="1:9" ht="31.5" x14ac:dyDescent="0.25">
      <c r="A54" s="17" t="s">
        <v>65</v>
      </c>
      <c r="B54" s="18" t="s">
        <v>28</v>
      </c>
      <c r="C54" s="18" t="s">
        <v>29</v>
      </c>
      <c r="D54" s="18" t="s">
        <v>60</v>
      </c>
      <c r="E54" s="18" t="s">
        <v>64</v>
      </c>
      <c r="F54" s="18"/>
      <c r="G54" s="19">
        <f>SUM(G55:G57)</f>
        <v>8392515.3099999987</v>
      </c>
      <c r="H54" s="19">
        <f t="shared" ref="H54:I54" si="20">SUM(H55:H57)</f>
        <v>8643542.4499999993</v>
      </c>
      <c r="I54" s="19">
        <f t="shared" si="20"/>
        <v>8911553.7300000004</v>
      </c>
    </row>
    <row r="55" spans="1:9" ht="110.25" x14ac:dyDescent="0.25">
      <c r="A55" s="11" t="s">
        <v>40</v>
      </c>
      <c r="B55" s="12" t="s">
        <v>28</v>
      </c>
      <c r="C55" s="12" t="s">
        <v>29</v>
      </c>
      <c r="D55" s="12" t="s">
        <v>60</v>
      </c>
      <c r="E55" s="12" t="s">
        <v>64</v>
      </c>
      <c r="F55" s="12" t="s">
        <v>39</v>
      </c>
      <c r="G55" s="13">
        <v>3361341</v>
      </c>
      <c r="H55" s="13">
        <v>3494994.96</v>
      </c>
      <c r="I55" s="13">
        <v>3633995</v>
      </c>
    </row>
    <row r="56" spans="1:9" ht="47.25" x14ac:dyDescent="0.25">
      <c r="A56" s="11" t="s">
        <v>45</v>
      </c>
      <c r="B56" s="12" t="s">
        <v>28</v>
      </c>
      <c r="C56" s="12" t="s">
        <v>29</v>
      </c>
      <c r="D56" s="12" t="s">
        <v>60</v>
      </c>
      <c r="E56" s="12" t="s">
        <v>64</v>
      </c>
      <c r="F56" s="12" t="s">
        <v>44</v>
      </c>
      <c r="G56" s="13">
        <v>5004211.3099999996</v>
      </c>
      <c r="H56" s="13">
        <v>5121584.49</v>
      </c>
      <c r="I56" s="13">
        <v>5250595.7300000004</v>
      </c>
    </row>
    <row r="57" spans="1:9" ht="15.75" x14ac:dyDescent="0.25">
      <c r="A57" s="11" t="s">
        <v>47</v>
      </c>
      <c r="B57" s="12" t="s">
        <v>28</v>
      </c>
      <c r="C57" s="12" t="s">
        <v>29</v>
      </c>
      <c r="D57" s="12" t="s">
        <v>60</v>
      </c>
      <c r="E57" s="12" t="s">
        <v>64</v>
      </c>
      <c r="F57" s="12" t="s">
        <v>46</v>
      </c>
      <c r="G57" s="13">
        <v>26963</v>
      </c>
      <c r="H57" s="13">
        <v>26963</v>
      </c>
      <c r="I57" s="13">
        <v>26963</v>
      </c>
    </row>
    <row r="58" spans="1:9" ht="63" x14ac:dyDescent="0.25">
      <c r="A58" s="17" t="s">
        <v>67</v>
      </c>
      <c r="B58" s="18" t="s">
        <v>28</v>
      </c>
      <c r="C58" s="18" t="s">
        <v>29</v>
      </c>
      <c r="D58" s="18" t="s">
        <v>60</v>
      </c>
      <c r="E58" s="18" t="s">
        <v>66</v>
      </c>
      <c r="F58" s="18"/>
      <c r="G58" s="19">
        <f>SUM(G59:G60)</f>
        <v>1306.0999999999999</v>
      </c>
      <c r="H58" s="19">
        <f t="shared" ref="H58:I58" si="21">SUM(H59:H60)</f>
        <v>0</v>
      </c>
      <c r="I58" s="19">
        <f t="shared" si="21"/>
        <v>0</v>
      </c>
    </row>
    <row r="59" spans="1:9" ht="47.25" x14ac:dyDescent="0.25">
      <c r="A59" s="11" t="s">
        <v>45</v>
      </c>
      <c r="B59" s="12" t="s">
        <v>28</v>
      </c>
      <c r="C59" s="12" t="s">
        <v>29</v>
      </c>
      <c r="D59" s="12" t="s">
        <v>60</v>
      </c>
      <c r="E59" s="12" t="s">
        <v>66</v>
      </c>
      <c r="F59" s="12" t="s">
        <v>44</v>
      </c>
      <c r="G59" s="13">
        <v>314.18</v>
      </c>
      <c r="H59" s="13">
        <v>0</v>
      </c>
      <c r="I59" s="13">
        <v>0</v>
      </c>
    </row>
    <row r="60" spans="1:9" ht="15.75" x14ac:dyDescent="0.25">
      <c r="A60" s="11" t="s">
        <v>47</v>
      </c>
      <c r="B60" s="12" t="s">
        <v>28</v>
      </c>
      <c r="C60" s="12" t="s">
        <v>29</v>
      </c>
      <c r="D60" s="12" t="s">
        <v>60</v>
      </c>
      <c r="E60" s="12" t="s">
        <v>66</v>
      </c>
      <c r="F60" s="12" t="s">
        <v>46</v>
      </c>
      <c r="G60" s="13">
        <v>991.92</v>
      </c>
      <c r="H60" s="13">
        <v>0</v>
      </c>
      <c r="I60" s="13">
        <v>0</v>
      </c>
    </row>
    <row r="61" spans="1:9" ht="78.75" x14ac:dyDescent="0.25">
      <c r="A61" s="17" t="s">
        <v>69</v>
      </c>
      <c r="B61" s="18" t="s">
        <v>28</v>
      </c>
      <c r="C61" s="18" t="s">
        <v>29</v>
      </c>
      <c r="D61" s="18" t="s">
        <v>60</v>
      </c>
      <c r="E61" s="18" t="s">
        <v>68</v>
      </c>
      <c r="F61" s="18"/>
      <c r="G61" s="19">
        <f>SUM(G62)</f>
        <v>67592.600000000006</v>
      </c>
      <c r="H61" s="19">
        <f t="shared" ref="H61:I61" si="22">SUM(H62)</f>
        <v>67592.600000000006</v>
      </c>
      <c r="I61" s="19">
        <f t="shared" si="22"/>
        <v>67592.600000000006</v>
      </c>
    </row>
    <row r="62" spans="1:9" ht="15.75" x14ac:dyDescent="0.25">
      <c r="A62" s="11" t="s">
        <v>47</v>
      </c>
      <c r="B62" s="12" t="s">
        <v>28</v>
      </c>
      <c r="C62" s="12" t="s">
        <v>29</v>
      </c>
      <c r="D62" s="12" t="s">
        <v>60</v>
      </c>
      <c r="E62" s="12" t="s">
        <v>68</v>
      </c>
      <c r="F62" s="12" t="s">
        <v>46</v>
      </c>
      <c r="G62" s="13">
        <v>67592.600000000006</v>
      </c>
      <c r="H62" s="13">
        <v>67592.600000000006</v>
      </c>
      <c r="I62" s="13">
        <v>67592.600000000006</v>
      </c>
    </row>
    <row r="63" spans="1:9" ht="31.5" x14ac:dyDescent="0.25">
      <c r="A63" s="17" t="s">
        <v>71</v>
      </c>
      <c r="B63" s="18" t="s">
        <v>28</v>
      </c>
      <c r="C63" s="18" t="s">
        <v>29</v>
      </c>
      <c r="D63" s="18" t="s">
        <v>60</v>
      </c>
      <c r="E63" s="18" t="s">
        <v>70</v>
      </c>
      <c r="F63" s="18"/>
      <c r="G63" s="19">
        <f>SUM(G64)</f>
        <v>600000</v>
      </c>
      <c r="H63" s="19">
        <f t="shared" ref="H63:I63" si="23">SUM(H64)</f>
        <v>1400000</v>
      </c>
      <c r="I63" s="19">
        <f t="shared" si="23"/>
        <v>1150000</v>
      </c>
    </row>
    <row r="64" spans="1:9" ht="15.75" x14ac:dyDescent="0.25">
      <c r="A64" s="11" t="s">
        <v>47</v>
      </c>
      <c r="B64" s="12" t="s">
        <v>28</v>
      </c>
      <c r="C64" s="12" t="s">
        <v>29</v>
      </c>
      <c r="D64" s="12" t="s">
        <v>60</v>
      </c>
      <c r="E64" s="12" t="s">
        <v>70</v>
      </c>
      <c r="F64" s="12" t="s">
        <v>46</v>
      </c>
      <c r="G64" s="13">
        <f>400000+200000</f>
        <v>600000</v>
      </c>
      <c r="H64" s="13">
        <v>1400000</v>
      </c>
      <c r="I64" s="13">
        <v>1150000</v>
      </c>
    </row>
    <row r="65" spans="1:9" ht="69.75" customHeight="1" x14ac:dyDescent="0.25">
      <c r="A65" s="17" t="s">
        <v>73</v>
      </c>
      <c r="B65" s="18" t="s">
        <v>28</v>
      </c>
      <c r="C65" s="18" t="s">
        <v>29</v>
      </c>
      <c r="D65" s="18" t="s">
        <v>60</v>
      </c>
      <c r="E65" s="18" t="s">
        <v>72</v>
      </c>
      <c r="F65" s="18"/>
      <c r="G65" s="19">
        <f>SUM(G66)</f>
        <v>2918077.61</v>
      </c>
      <c r="H65" s="19">
        <f t="shared" ref="H65:I65" si="24">SUM(H66)</f>
        <v>2176700</v>
      </c>
      <c r="I65" s="19">
        <f t="shared" si="24"/>
        <v>2176700</v>
      </c>
    </row>
    <row r="66" spans="1:9" ht="31.5" x14ac:dyDescent="0.25">
      <c r="A66" s="17" t="s">
        <v>75</v>
      </c>
      <c r="B66" s="18" t="s">
        <v>28</v>
      </c>
      <c r="C66" s="18" t="s">
        <v>29</v>
      </c>
      <c r="D66" s="18" t="s">
        <v>60</v>
      </c>
      <c r="E66" s="18" t="s">
        <v>74</v>
      </c>
      <c r="F66" s="18"/>
      <c r="G66" s="19">
        <f>SUM(G67)</f>
        <v>2918077.61</v>
      </c>
      <c r="H66" s="19">
        <f t="shared" ref="H66:I66" si="25">SUM(H67)</f>
        <v>2176700</v>
      </c>
      <c r="I66" s="19">
        <f t="shared" si="25"/>
        <v>2176700</v>
      </c>
    </row>
    <row r="67" spans="1:9" ht="31.5" x14ac:dyDescent="0.25">
      <c r="A67" s="17" t="s">
        <v>77</v>
      </c>
      <c r="B67" s="18" t="s">
        <v>28</v>
      </c>
      <c r="C67" s="18" t="s">
        <v>29</v>
      </c>
      <c r="D67" s="18" t="s">
        <v>60</v>
      </c>
      <c r="E67" s="18" t="s">
        <v>76</v>
      </c>
      <c r="F67" s="18"/>
      <c r="G67" s="19">
        <f>SUM(G68)</f>
        <v>2918077.61</v>
      </c>
      <c r="H67" s="19">
        <f t="shared" ref="H67:I67" si="26">SUM(H68)</f>
        <v>2176700</v>
      </c>
      <c r="I67" s="19">
        <f t="shared" si="26"/>
        <v>2176700</v>
      </c>
    </row>
    <row r="68" spans="1:9" ht="34.5" customHeight="1" x14ac:dyDescent="0.25">
      <c r="A68" s="17" t="s">
        <v>79</v>
      </c>
      <c r="B68" s="18" t="s">
        <v>28</v>
      </c>
      <c r="C68" s="18" t="s">
        <v>29</v>
      </c>
      <c r="D68" s="18" t="s">
        <v>60</v>
      </c>
      <c r="E68" s="18" t="s">
        <v>78</v>
      </c>
      <c r="F68" s="18"/>
      <c r="G68" s="19">
        <f>SUM(G69:G70)</f>
        <v>2918077.61</v>
      </c>
      <c r="H68" s="19">
        <f t="shared" ref="H68:I68" si="27">SUM(H69:H70)</f>
        <v>2176700</v>
      </c>
      <c r="I68" s="19">
        <f t="shared" si="27"/>
        <v>2176700</v>
      </c>
    </row>
    <row r="69" spans="1:9" ht="47.25" x14ac:dyDescent="0.25">
      <c r="A69" s="17" t="s">
        <v>45</v>
      </c>
      <c r="B69" s="18" t="s">
        <v>28</v>
      </c>
      <c r="C69" s="18" t="s">
        <v>29</v>
      </c>
      <c r="D69" s="18" t="s">
        <v>60</v>
      </c>
      <c r="E69" s="18" t="s">
        <v>78</v>
      </c>
      <c r="F69" s="18" t="s">
        <v>44</v>
      </c>
      <c r="G69" s="19">
        <v>2718077.61</v>
      </c>
      <c r="H69" s="19">
        <v>1976700</v>
      </c>
      <c r="I69" s="19">
        <v>1976700</v>
      </c>
    </row>
    <row r="70" spans="1:9" ht="15.75" x14ac:dyDescent="0.25">
      <c r="A70" s="17" t="s">
        <v>47</v>
      </c>
      <c r="B70" s="18" t="s">
        <v>28</v>
      </c>
      <c r="C70" s="18" t="s">
        <v>29</v>
      </c>
      <c r="D70" s="18" t="s">
        <v>60</v>
      </c>
      <c r="E70" s="18" t="s">
        <v>78</v>
      </c>
      <c r="F70" s="18" t="s">
        <v>46</v>
      </c>
      <c r="G70" s="19">
        <v>200000</v>
      </c>
      <c r="H70" s="19">
        <v>200000</v>
      </c>
      <c r="I70" s="19">
        <v>200000</v>
      </c>
    </row>
    <row r="71" spans="1:9" ht="31.5" x14ac:dyDescent="0.25">
      <c r="A71" s="17" t="s">
        <v>81</v>
      </c>
      <c r="B71" s="18" t="s">
        <v>28</v>
      </c>
      <c r="C71" s="18" t="s">
        <v>29</v>
      </c>
      <c r="D71" s="18" t="s">
        <v>60</v>
      </c>
      <c r="E71" s="18" t="s">
        <v>80</v>
      </c>
      <c r="F71" s="18"/>
      <c r="G71" s="19">
        <f>SUM(G72)</f>
        <v>1433223.78</v>
      </c>
      <c r="H71" s="19">
        <f t="shared" ref="H71:I71" si="28">SUM(H72)</f>
        <v>1433223.78</v>
      </c>
      <c r="I71" s="19">
        <f t="shared" si="28"/>
        <v>1433223.78</v>
      </c>
    </row>
    <row r="72" spans="1:9" ht="47.25" x14ac:dyDescent="0.25">
      <c r="A72" s="17" t="s">
        <v>83</v>
      </c>
      <c r="B72" s="18" t="s">
        <v>28</v>
      </c>
      <c r="C72" s="18" t="s">
        <v>29</v>
      </c>
      <c r="D72" s="18" t="s">
        <v>60</v>
      </c>
      <c r="E72" s="18" t="s">
        <v>82</v>
      </c>
      <c r="F72" s="18"/>
      <c r="G72" s="19">
        <f>SUM(G73)</f>
        <v>1433223.78</v>
      </c>
      <c r="H72" s="19">
        <f t="shared" ref="H72:I72" si="29">SUM(H73)</f>
        <v>1433223.78</v>
      </c>
      <c r="I72" s="19">
        <f t="shared" si="29"/>
        <v>1433223.78</v>
      </c>
    </row>
    <row r="73" spans="1:9" ht="110.25" x14ac:dyDescent="0.25">
      <c r="A73" s="17" t="s">
        <v>85</v>
      </c>
      <c r="B73" s="18" t="s">
        <v>28</v>
      </c>
      <c r="C73" s="18" t="s">
        <v>29</v>
      </c>
      <c r="D73" s="18" t="s">
        <v>60</v>
      </c>
      <c r="E73" s="18" t="s">
        <v>84</v>
      </c>
      <c r="F73" s="18"/>
      <c r="G73" s="19">
        <f>SUM(G74)</f>
        <v>1433223.78</v>
      </c>
      <c r="H73" s="19">
        <f t="shared" ref="H73:I73" si="30">SUM(H74)</f>
        <v>1433223.78</v>
      </c>
      <c r="I73" s="19">
        <f t="shared" si="30"/>
        <v>1433223.78</v>
      </c>
    </row>
    <row r="74" spans="1:9" ht="78.75" x14ac:dyDescent="0.25">
      <c r="A74" s="17" t="s">
        <v>87</v>
      </c>
      <c r="B74" s="18" t="s">
        <v>28</v>
      </c>
      <c r="C74" s="18" t="s">
        <v>29</v>
      </c>
      <c r="D74" s="18" t="s">
        <v>60</v>
      </c>
      <c r="E74" s="18" t="s">
        <v>86</v>
      </c>
      <c r="F74" s="18"/>
      <c r="G74" s="19">
        <f>SUM(G75:G76)</f>
        <v>1433223.78</v>
      </c>
      <c r="H74" s="19">
        <f t="shared" ref="H74:I74" si="31">SUM(H75:H76)</f>
        <v>1433223.78</v>
      </c>
      <c r="I74" s="19">
        <f t="shared" si="31"/>
        <v>1433223.78</v>
      </c>
    </row>
    <row r="75" spans="1:9" ht="110.25" x14ac:dyDescent="0.25">
      <c r="A75" s="11" t="s">
        <v>40</v>
      </c>
      <c r="B75" s="12" t="s">
        <v>28</v>
      </c>
      <c r="C75" s="12" t="s">
        <v>29</v>
      </c>
      <c r="D75" s="12" t="s">
        <v>60</v>
      </c>
      <c r="E75" s="12" t="s">
        <v>86</v>
      </c>
      <c r="F75" s="12" t="s">
        <v>39</v>
      </c>
      <c r="G75" s="13">
        <f>606167+757363.7</f>
        <v>1363530.7</v>
      </c>
      <c r="H75" s="13">
        <f>606167+757363.7</f>
        <v>1363530.7</v>
      </c>
      <c r="I75" s="13">
        <f>606167+757363.7</f>
        <v>1363530.7</v>
      </c>
    </row>
    <row r="76" spans="1:9" ht="47.25" x14ac:dyDescent="0.25">
      <c r="A76" s="11" t="s">
        <v>45</v>
      </c>
      <c r="B76" s="12" t="s">
        <v>28</v>
      </c>
      <c r="C76" s="12" t="s">
        <v>29</v>
      </c>
      <c r="D76" s="12" t="s">
        <v>60</v>
      </c>
      <c r="E76" s="12" t="s">
        <v>86</v>
      </c>
      <c r="F76" s="12" t="s">
        <v>44</v>
      </c>
      <c r="G76" s="13">
        <f>25195+44498.08</f>
        <v>69693.08</v>
      </c>
      <c r="H76" s="13">
        <f>25195+44498.08</f>
        <v>69693.08</v>
      </c>
      <c r="I76" s="13">
        <f>25195+44498.08</f>
        <v>69693.08</v>
      </c>
    </row>
    <row r="77" spans="1:9" ht="78.75" x14ac:dyDescent="0.25">
      <c r="A77" s="17" t="s">
        <v>89</v>
      </c>
      <c r="B77" s="18" t="s">
        <v>28</v>
      </c>
      <c r="C77" s="18" t="s">
        <v>29</v>
      </c>
      <c r="D77" s="18" t="s">
        <v>60</v>
      </c>
      <c r="E77" s="18" t="s">
        <v>88</v>
      </c>
      <c r="F77" s="18"/>
      <c r="G77" s="19">
        <f>SUM(G78)</f>
        <v>7800</v>
      </c>
      <c r="H77" s="19">
        <f t="shared" ref="H77:I77" si="32">SUM(H78)</f>
        <v>6930</v>
      </c>
      <c r="I77" s="19">
        <f t="shared" si="32"/>
        <v>5460</v>
      </c>
    </row>
    <row r="78" spans="1:9" ht="47.25" x14ac:dyDescent="0.25">
      <c r="A78" s="17" t="s">
        <v>91</v>
      </c>
      <c r="B78" s="18" t="s">
        <v>28</v>
      </c>
      <c r="C78" s="18" t="s">
        <v>29</v>
      </c>
      <c r="D78" s="18" t="s">
        <v>60</v>
      </c>
      <c r="E78" s="18" t="s">
        <v>90</v>
      </c>
      <c r="F78" s="18"/>
      <c r="G78" s="19">
        <f>SUM(G79)</f>
        <v>7800</v>
      </c>
      <c r="H78" s="19">
        <f t="shared" ref="H78:I78" si="33">SUM(H79)</f>
        <v>6930</v>
      </c>
      <c r="I78" s="19">
        <f t="shared" si="33"/>
        <v>5460</v>
      </c>
    </row>
    <row r="79" spans="1:9" ht="47.25" x14ac:dyDescent="0.25">
      <c r="A79" s="17" t="s">
        <v>93</v>
      </c>
      <c r="B79" s="18" t="s">
        <v>28</v>
      </c>
      <c r="C79" s="18" t="s">
        <v>29</v>
      </c>
      <c r="D79" s="18" t="s">
        <v>60</v>
      </c>
      <c r="E79" s="18" t="s">
        <v>92</v>
      </c>
      <c r="F79" s="18"/>
      <c r="G79" s="19">
        <f>SUM(G80)</f>
        <v>7800</v>
      </c>
      <c r="H79" s="19">
        <f t="shared" ref="H79:I79" si="34">SUM(H80)</f>
        <v>6930</v>
      </c>
      <c r="I79" s="19">
        <f t="shared" si="34"/>
        <v>5460</v>
      </c>
    </row>
    <row r="80" spans="1:9" ht="31.5" x14ac:dyDescent="0.25">
      <c r="A80" s="17" t="s">
        <v>95</v>
      </c>
      <c r="B80" s="18" t="s">
        <v>28</v>
      </c>
      <c r="C80" s="18" t="s">
        <v>29</v>
      </c>
      <c r="D80" s="18" t="s">
        <v>60</v>
      </c>
      <c r="E80" s="18" t="s">
        <v>94</v>
      </c>
      <c r="F80" s="18"/>
      <c r="G80" s="19">
        <f>SUM(G81)</f>
        <v>7800</v>
      </c>
      <c r="H80" s="19">
        <f t="shared" ref="H80:I80" si="35">SUM(H81)</f>
        <v>6930</v>
      </c>
      <c r="I80" s="19">
        <f t="shared" si="35"/>
        <v>5460</v>
      </c>
    </row>
    <row r="81" spans="1:9" ht="47.25" x14ac:dyDescent="0.25">
      <c r="A81" s="11" t="s">
        <v>45</v>
      </c>
      <c r="B81" s="12" t="s">
        <v>28</v>
      </c>
      <c r="C81" s="12" t="s">
        <v>29</v>
      </c>
      <c r="D81" s="12" t="s">
        <v>60</v>
      </c>
      <c r="E81" s="12" t="s">
        <v>94</v>
      </c>
      <c r="F81" s="12" t="s">
        <v>44</v>
      </c>
      <c r="G81" s="13">
        <v>7800</v>
      </c>
      <c r="H81" s="13">
        <v>6930</v>
      </c>
      <c r="I81" s="13">
        <v>5460</v>
      </c>
    </row>
    <row r="82" spans="1:9" ht="47.25" x14ac:dyDescent="0.25">
      <c r="A82" s="17" t="s">
        <v>97</v>
      </c>
      <c r="B82" s="18" t="s">
        <v>28</v>
      </c>
      <c r="C82" s="18" t="s">
        <v>29</v>
      </c>
      <c r="D82" s="18" t="s">
        <v>60</v>
      </c>
      <c r="E82" s="18" t="s">
        <v>96</v>
      </c>
      <c r="F82" s="18"/>
      <c r="G82" s="19">
        <f>G83+G86</f>
        <v>883260</v>
      </c>
      <c r="H82" s="19">
        <f t="shared" ref="H82:I82" si="36">H83+H86</f>
        <v>913960</v>
      </c>
      <c r="I82" s="19">
        <f t="shared" si="36"/>
        <v>945760</v>
      </c>
    </row>
    <row r="83" spans="1:9" ht="78.75" x14ac:dyDescent="0.25">
      <c r="A83" s="17" t="s">
        <v>99</v>
      </c>
      <c r="B83" s="18" t="s">
        <v>28</v>
      </c>
      <c r="C83" s="18" t="s">
        <v>29</v>
      </c>
      <c r="D83" s="18" t="s">
        <v>60</v>
      </c>
      <c r="E83" s="18" t="s">
        <v>98</v>
      </c>
      <c r="F83" s="18"/>
      <c r="G83" s="19">
        <f>SUM(G84)</f>
        <v>225800</v>
      </c>
      <c r="H83" s="19">
        <f t="shared" ref="H83:I83" si="37">SUM(H84)</f>
        <v>235000</v>
      </c>
      <c r="I83" s="19">
        <f t="shared" si="37"/>
        <v>244400</v>
      </c>
    </row>
    <row r="84" spans="1:9" ht="63" x14ac:dyDescent="0.25">
      <c r="A84" s="17" t="s">
        <v>101</v>
      </c>
      <c r="B84" s="18" t="s">
        <v>28</v>
      </c>
      <c r="C84" s="18" t="s">
        <v>29</v>
      </c>
      <c r="D84" s="18" t="s">
        <v>60</v>
      </c>
      <c r="E84" s="18" t="s">
        <v>100</v>
      </c>
      <c r="F84" s="18"/>
      <c r="G84" s="19">
        <f>SUM(G85)</f>
        <v>225800</v>
      </c>
      <c r="H84" s="19">
        <f t="shared" ref="H84:I84" si="38">SUM(H85)</f>
        <v>235000</v>
      </c>
      <c r="I84" s="19">
        <f t="shared" si="38"/>
        <v>244400</v>
      </c>
    </row>
    <row r="85" spans="1:9" ht="47.25" x14ac:dyDescent="0.25">
      <c r="A85" s="11" t="s">
        <v>103</v>
      </c>
      <c r="B85" s="12" t="s">
        <v>28</v>
      </c>
      <c r="C85" s="12" t="s">
        <v>29</v>
      </c>
      <c r="D85" s="12" t="s">
        <v>60</v>
      </c>
      <c r="E85" s="12" t="s">
        <v>100</v>
      </c>
      <c r="F85" s="12" t="s">
        <v>102</v>
      </c>
      <c r="G85" s="13">
        <v>225800</v>
      </c>
      <c r="H85" s="13">
        <v>235000</v>
      </c>
      <c r="I85" s="13">
        <v>244400</v>
      </c>
    </row>
    <row r="86" spans="1:9" ht="63" x14ac:dyDescent="0.25">
      <c r="A86" s="17" t="s">
        <v>105</v>
      </c>
      <c r="B86" s="18" t="s">
        <v>28</v>
      </c>
      <c r="C86" s="18" t="s">
        <v>29</v>
      </c>
      <c r="D86" s="18" t="s">
        <v>60</v>
      </c>
      <c r="E86" s="18" t="s">
        <v>104</v>
      </c>
      <c r="F86" s="18"/>
      <c r="G86" s="19">
        <f>G87+G89</f>
        <v>657460</v>
      </c>
      <c r="H86" s="19">
        <f t="shared" ref="H86:I86" si="39">H87+H89</f>
        <v>678960</v>
      </c>
      <c r="I86" s="19">
        <f t="shared" si="39"/>
        <v>701360</v>
      </c>
    </row>
    <row r="87" spans="1:9" ht="94.5" x14ac:dyDescent="0.25">
      <c r="A87" s="17" t="s">
        <v>107</v>
      </c>
      <c r="B87" s="18" t="s">
        <v>28</v>
      </c>
      <c r="C87" s="18" t="s">
        <v>29</v>
      </c>
      <c r="D87" s="18" t="s">
        <v>60</v>
      </c>
      <c r="E87" s="18" t="s">
        <v>106</v>
      </c>
      <c r="F87" s="18"/>
      <c r="G87" s="19">
        <f>SUM(G88)</f>
        <v>118860</v>
      </c>
      <c r="H87" s="19">
        <f t="shared" ref="H87:I87" si="40">SUM(H88)</f>
        <v>118860</v>
      </c>
      <c r="I87" s="19">
        <f t="shared" si="40"/>
        <v>118860</v>
      </c>
    </row>
    <row r="88" spans="1:9" ht="47.25" x14ac:dyDescent="0.25">
      <c r="A88" s="11" t="s">
        <v>45</v>
      </c>
      <c r="B88" s="12" t="s">
        <v>28</v>
      </c>
      <c r="C88" s="12" t="s">
        <v>29</v>
      </c>
      <c r="D88" s="12" t="s">
        <v>60</v>
      </c>
      <c r="E88" s="12" t="s">
        <v>106</v>
      </c>
      <c r="F88" s="12" t="s">
        <v>44</v>
      </c>
      <c r="G88" s="13">
        <v>118860</v>
      </c>
      <c r="H88" s="13">
        <v>118860</v>
      </c>
      <c r="I88" s="13">
        <v>118860</v>
      </c>
    </row>
    <row r="89" spans="1:9" ht="47.25" x14ac:dyDescent="0.25">
      <c r="A89" s="17" t="s">
        <v>109</v>
      </c>
      <c r="B89" s="18" t="s">
        <v>28</v>
      </c>
      <c r="C89" s="18" t="s">
        <v>29</v>
      </c>
      <c r="D89" s="18" t="s">
        <v>60</v>
      </c>
      <c r="E89" s="18" t="s">
        <v>108</v>
      </c>
      <c r="F89" s="18"/>
      <c r="G89" s="19">
        <f>SUM(G90)</f>
        <v>538600</v>
      </c>
      <c r="H89" s="19">
        <f t="shared" ref="H89:I89" si="41">SUM(H90)</f>
        <v>560100</v>
      </c>
      <c r="I89" s="19">
        <f t="shared" si="41"/>
        <v>582500</v>
      </c>
    </row>
    <row r="90" spans="1:9" ht="47.25" x14ac:dyDescent="0.25">
      <c r="A90" s="11" t="s">
        <v>103</v>
      </c>
      <c r="B90" s="12" t="s">
        <v>28</v>
      </c>
      <c r="C90" s="12" t="s">
        <v>29</v>
      </c>
      <c r="D90" s="12" t="s">
        <v>60</v>
      </c>
      <c r="E90" s="12" t="s">
        <v>108</v>
      </c>
      <c r="F90" s="12" t="s">
        <v>102</v>
      </c>
      <c r="G90" s="13">
        <v>538600</v>
      </c>
      <c r="H90" s="13">
        <v>560100</v>
      </c>
      <c r="I90" s="13">
        <v>582500</v>
      </c>
    </row>
    <row r="91" spans="1:9" ht="15.75" x14ac:dyDescent="0.25">
      <c r="A91" s="17" t="s">
        <v>111</v>
      </c>
      <c r="B91" s="18" t="s">
        <v>28</v>
      </c>
      <c r="C91" s="18" t="s">
        <v>110</v>
      </c>
      <c r="D91" s="18"/>
      <c r="E91" s="18"/>
      <c r="F91" s="18"/>
      <c r="G91" s="19">
        <f>G92</f>
        <v>1113000</v>
      </c>
      <c r="H91" s="19">
        <f t="shared" ref="H91:I91" si="42">H92</f>
        <v>1125700</v>
      </c>
      <c r="I91" s="19">
        <f t="shared" si="42"/>
        <v>1165800</v>
      </c>
    </row>
    <row r="92" spans="1:9" ht="31.5" x14ac:dyDescent="0.25">
      <c r="A92" s="17" t="s">
        <v>113</v>
      </c>
      <c r="B92" s="18" t="s">
        <v>28</v>
      </c>
      <c r="C92" s="18" t="s">
        <v>110</v>
      </c>
      <c r="D92" s="18" t="s">
        <v>112</v>
      </c>
      <c r="E92" s="18"/>
      <c r="F92" s="18"/>
      <c r="G92" s="19">
        <f>SUM(G93)</f>
        <v>1113000</v>
      </c>
      <c r="H92" s="19">
        <f t="shared" ref="H92:I92" si="43">SUM(H93)</f>
        <v>1125700</v>
      </c>
      <c r="I92" s="19">
        <f t="shared" si="43"/>
        <v>1165800</v>
      </c>
    </row>
    <row r="93" spans="1:9" ht="31.5" x14ac:dyDescent="0.25">
      <c r="A93" s="17" t="s">
        <v>55</v>
      </c>
      <c r="B93" s="18" t="s">
        <v>28</v>
      </c>
      <c r="C93" s="18" t="s">
        <v>110</v>
      </c>
      <c r="D93" s="18" t="s">
        <v>112</v>
      </c>
      <c r="E93" s="18" t="s">
        <v>54</v>
      </c>
      <c r="F93" s="18"/>
      <c r="G93" s="19">
        <f>SUM(G94)</f>
        <v>1113000</v>
      </c>
      <c r="H93" s="19">
        <f t="shared" ref="H93:I93" si="44">SUM(H94)</f>
        <v>1125700</v>
      </c>
      <c r="I93" s="19">
        <f t="shared" si="44"/>
        <v>1165800</v>
      </c>
    </row>
    <row r="94" spans="1:9" ht="47.25" x14ac:dyDescent="0.25">
      <c r="A94" s="17" t="s">
        <v>115</v>
      </c>
      <c r="B94" s="18" t="s">
        <v>28</v>
      </c>
      <c r="C94" s="18" t="s">
        <v>110</v>
      </c>
      <c r="D94" s="18" t="s">
        <v>112</v>
      </c>
      <c r="E94" s="18" t="s">
        <v>114</v>
      </c>
      <c r="F94" s="18"/>
      <c r="G94" s="19">
        <f>SUM(G95)</f>
        <v>1113000</v>
      </c>
      <c r="H94" s="19">
        <f t="shared" ref="H94:I94" si="45">SUM(H95)</f>
        <v>1125700</v>
      </c>
      <c r="I94" s="19">
        <f t="shared" si="45"/>
        <v>1165800</v>
      </c>
    </row>
    <row r="95" spans="1:9" ht="63" x14ac:dyDescent="0.25">
      <c r="A95" s="17" t="s">
        <v>117</v>
      </c>
      <c r="B95" s="18" t="s">
        <v>28</v>
      </c>
      <c r="C95" s="18" t="s">
        <v>110</v>
      </c>
      <c r="D95" s="18" t="s">
        <v>112</v>
      </c>
      <c r="E95" s="18" t="s">
        <v>116</v>
      </c>
      <c r="F95" s="18"/>
      <c r="G95" s="19">
        <f>SUM(G96:G97)</f>
        <v>1113000</v>
      </c>
      <c r="H95" s="19">
        <f t="shared" ref="H95:I95" si="46">SUM(H96:H97)</f>
        <v>1125700</v>
      </c>
      <c r="I95" s="19">
        <f t="shared" si="46"/>
        <v>1165800</v>
      </c>
    </row>
    <row r="96" spans="1:9" ht="110.25" x14ac:dyDescent="0.25">
      <c r="A96" s="11" t="s">
        <v>40</v>
      </c>
      <c r="B96" s="12" t="s">
        <v>28</v>
      </c>
      <c r="C96" s="12" t="s">
        <v>110</v>
      </c>
      <c r="D96" s="12" t="s">
        <v>112</v>
      </c>
      <c r="E96" s="12" t="s">
        <v>116</v>
      </c>
      <c r="F96" s="12" t="s">
        <v>39</v>
      </c>
      <c r="G96" s="13">
        <v>1100300</v>
      </c>
      <c r="H96" s="13">
        <v>1113000</v>
      </c>
      <c r="I96" s="13">
        <v>1153100</v>
      </c>
    </row>
    <row r="97" spans="1:9" ht="47.25" x14ac:dyDescent="0.25">
      <c r="A97" s="11" t="s">
        <v>45</v>
      </c>
      <c r="B97" s="12" t="s">
        <v>28</v>
      </c>
      <c r="C97" s="12" t="s">
        <v>110</v>
      </c>
      <c r="D97" s="12" t="s">
        <v>112</v>
      </c>
      <c r="E97" s="12" t="s">
        <v>116</v>
      </c>
      <c r="F97" s="12" t="s">
        <v>44</v>
      </c>
      <c r="G97" s="13">
        <v>12700</v>
      </c>
      <c r="H97" s="13">
        <v>12700</v>
      </c>
      <c r="I97" s="13">
        <v>12700</v>
      </c>
    </row>
    <row r="98" spans="1:9" ht="47.25" x14ac:dyDescent="0.25">
      <c r="A98" s="17" t="s">
        <v>118</v>
      </c>
      <c r="B98" s="18" t="s">
        <v>28</v>
      </c>
      <c r="C98" s="18" t="s">
        <v>112</v>
      </c>
      <c r="D98" s="18"/>
      <c r="E98" s="18"/>
      <c r="F98" s="18"/>
      <c r="G98" s="19">
        <f>G99+G115</f>
        <v>2457403</v>
      </c>
      <c r="H98" s="19">
        <f t="shared" ref="H98:I98" si="47">H99+H115</f>
        <v>1539200</v>
      </c>
      <c r="I98" s="19">
        <f t="shared" si="47"/>
        <v>1597649</v>
      </c>
    </row>
    <row r="99" spans="1:9" ht="63" x14ac:dyDescent="0.25">
      <c r="A99" s="17" t="s">
        <v>120</v>
      </c>
      <c r="B99" s="18" t="s">
        <v>28</v>
      </c>
      <c r="C99" s="18" t="s">
        <v>112</v>
      </c>
      <c r="D99" s="18" t="s">
        <v>119</v>
      </c>
      <c r="E99" s="18"/>
      <c r="F99" s="18"/>
      <c r="G99" s="19">
        <f>SUM(G104+G100)</f>
        <v>429500</v>
      </c>
      <c r="H99" s="19">
        <f t="shared" ref="H99:I99" si="48">SUM(H104+H100)</f>
        <v>56800</v>
      </c>
      <c r="I99" s="19">
        <f t="shared" si="48"/>
        <v>58500</v>
      </c>
    </row>
    <row r="100" spans="1:9" ht="31.5" x14ac:dyDescent="0.25">
      <c r="A100" s="17" t="s">
        <v>55</v>
      </c>
      <c r="B100" s="18" t="s">
        <v>28</v>
      </c>
      <c r="C100" s="18" t="s">
        <v>112</v>
      </c>
      <c r="D100" s="18" t="s">
        <v>119</v>
      </c>
      <c r="E100" s="18" t="s">
        <v>54</v>
      </c>
      <c r="F100" s="18"/>
      <c r="G100" s="19">
        <f>SUM(G101)</f>
        <v>75000</v>
      </c>
      <c r="H100" s="19">
        <f t="shared" ref="H100:I100" si="49">SUM(H101)</f>
        <v>0</v>
      </c>
      <c r="I100" s="19">
        <f t="shared" si="49"/>
        <v>0</v>
      </c>
    </row>
    <row r="101" spans="1:9" ht="63" x14ac:dyDescent="0.25">
      <c r="A101" s="17" t="s">
        <v>378</v>
      </c>
      <c r="B101" s="18" t="s">
        <v>28</v>
      </c>
      <c r="C101" s="18" t="s">
        <v>112</v>
      </c>
      <c r="D101" s="18" t="s">
        <v>119</v>
      </c>
      <c r="E101" s="18" t="s">
        <v>377</v>
      </c>
      <c r="F101" s="18"/>
      <c r="G101" s="19">
        <f>SUM(G102)</f>
        <v>75000</v>
      </c>
      <c r="H101" s="19">
        <f t="shared" ref="H101:I101" si="50">SUM(H102)</f>
        <v>0</v>
      </c>
      <c r="I101" s="19">
        <f t="shared" si="50"/>
        <v>0</v>
      </c>
    </row>
    <row r="102" spans="1:9" ht="63" x14ac:dyDescent="0.25">
      <c r="A102" s="17" t="s">
        <v>380</v>
      </c>
      <c r="B102" s="18" t="s">
        <v>28</v>
      </c>
      <c r="C102" s="18" t="s">
        <v>112</v>
      </c>
      <c r="D102" s="18" t="s">
        <v>119</v>
      </c>
      <c r="E102" s="18" t="s">
        <v>379</v>
      </c>
      <c r="F102" s="18"/>
      <c r="G102" s="19">
        <f>SUM(G103)</f>
        <v>75000</v>
      </c>
      <c r="H102" s="19">
        <f t="shared" ref="H102:I102" si="51">SUM(H103)</f>
        <v>0</v>
      </c>
      <c r="I102" s="19">
        <f t="shared" si="51"/>
        <v>0</v>
      </c>
    </row>
    <row r="103" spans="1:9" ht="15.75" x14ac:dyDescent="0.25">
      <c r="A103" s="25" t="s">
        <v>47</v>
      </c>
      <c r="B103" s="18" t="s">
        <v>28</v>
      </c>
      <c r="C103" s="18" t="s">
        <v>112</v>
      </c>
      <c r="D103" s="18" t="s">
        <v>119</v>
      </c>
      <c r="E103" s="18" t="s">
        <v>379</v>
      </c>
      <c r="F103" s="18" t="s">
        <v>46</v>
      </c>
      <c r="G103" s="19">
        <v>75000</v>
      </c>
      <c r="H103" s="19">
        <v>0</v>
      </c>
      <c r="I103" s="19">
        <v>0</v>
      </c>
    </row>
    <row r="104" spans="1:9" ht="31.5" x14ac:dyDescent="0.25">
      <c r="A104" s="17" t="s">
        <v>81</v>
      </c>
      <c r="B104" s="18" t="s">
        <v>28</v>
      </c>
      <c r="C104" s="18" t="s">
        <v>112</v>
      </c>
      <c r="D104" s="18" t="s">
        <v>119</v>
      </c>
      <c r="E104" s="18" t="s">
        <v>80</v>
      </c>
      <c r="F104" s="18"/>
      <c r="G104" s="19">
        <f>SUM(G105)</f>
        <v>354500</v>
      </c>
      <c r="H104" s="19">
        <f t="shared" ref="H104:I104" si="52">SUM(H105)</f>
        <v>56800</v>
      </c>
      <c r="I104" s="19">
        <f t="shared" si="52"/>
        <v>58500</v>
      </c>
    </row>
    <row r="105" spans="1:9" ht="141.75" x14ac:dyDescent="0.25">
      <c r="A105" s="17" t="s">
        <v>122</v>
      </c>
      <c r="B105" s="18" t="s">
        <v>28</v>
      </c>
      <c r="C105" s="18" t="s">
        <v>112</v>
      </c>
      <c r="D105" s="18" t="s">
        <v>119</v>
      </c>
      <c r="E105" s="18" t="s">
        <v>121</v>
      </c>
      <c r="F105" s="18"/>
      <c r="G105" s="19">
        <f>G106+G109+G112</f>
        <v>354500</v>
      </c>
      <c r="H105" s="19">
        <f t="shared" ref="H105:I105" si="53">H106+H109+H112</f>
        <v>56800</v>
      </c>
      <c r="I105" s="19">
        <f t="shared" si="53"/>
        <v>58500</v>
      </c>
    </row>
    <row r="106" spans="1:9" ht="126" x14ac:dyDescent="0.25">
      <c r="A106" s="17" t="s">
        <v>124</v>
      </c>
      <c r="B106" s="18" t="s">
        <v>28</v>
      </c>
      <c r="C106" s="18" t="s">
        <v>112</v>
      </c>
      <c r="D106" s="18" t="s">
        <v>119</v>
      </c>
      <c r="E106" s="18" t="s">
        <v>123</v>
      </c>
      <c r="F106" s="18"/>
      <c r="G106" s="19">
        <f>SUM(G107)</f>
        <v>300000</v>
      </c>
      <c r="H106" s="19">
        <f t="shared" ref="H106:I106" si="54">SUM(H107)</f>
        <v>0</v>
      </c>
      <c r="I106" s="19">
        <f t="shared" si="54"/>
        <v>0</v>
      </c>
    </row>
    <row r="107" spans="1:9" ht="110.25" x14ac:dyDescent="0.25">
      <c r="A107" s="17" t="s">
        <v>126</v>
      </c>
      <c r="B107" s="18" t="s">
        <v>28</v>
      </c>
      <c r="C107" s="18" t="s">
        <v>112</v>
      </c>
      <c r="D107" s="18" t="s">
        <v>119</v>
      </c>
      <c r="E107" s="18" t="s">
        <v>125</v>
      </c>
      <c r="F107" s="18"/>
      <c r="G107" s="19">
        <f>SUM(G108)</f>
        <v>300000</v>
      </c>
      <c r="H107" s="19">
        <f t="shared" ref="H107:I107" si="55">SUM(H108)</f>
        <v>0</v>
      </c>
      <c r="I107" s="19">
        <f t="shared" si="55"/>
        <v>0</v>
      </c>
    </row>
    <row r="108" spans="1:9" ht="15.75" x14ac:dyDescent="0.25">
      <c r="A108" s="11" t="s">
        <v>51</v>
      </c>
      <c r="B108" s="12" t="s">
        <v>28</v>
      </c>
      <c r="C108" s="12" t="s">
        <v>112</v>
      </c>
      <c r="D108" s="12" t="s">
        <v>119</v>
      </c>
      <c r="E108" s="12" t="s">
        <v>125</v>
      </c>
      <c r="F108" s="12" t="s">
        <v>50</v>
      </c>
      <c r="G108" s="13">
        <v>300000</v>
      </c>
      <c r="H108" s="13">
        <v>0</v>
      </c>
      <c r="I108" s="13">
        <v>0</v>
      </c>
    </row>
    <row r="109" spans="1:9" ht="78.75" x14ac:dyDescent="0.25">
      <c r="A109" s="17" t="s">
        <v>128</v>
      </c>
      <c r="B109" s="18" t="s">
        <v>28</v>
      </c>
      <c r="C109" s="18" t="s">
        <v>112</v>
      </c>
      <c r="D109" s="18" t="s">
        <v>119</v>
      </c>
      <c r="E109" s="18" t="s">
        <v>127</v>
      </c>
      <c r="F109" s="18"/>
      <c r="G109" s="19">
        <f>SUM(G110)</f>
        <v>10000</v>
      </c>
      <c r="H109" s="19">
        <f t="shared" ref="H109:I109" si="56">SUM(H110)</f>
        <v>10000</v>
      </c>
      <c r="I109" s="19">
        <f t="shared" si="56"/>
        <v>10000</v>
      </c>
    </row>
    <row r="110" spans="1:9" ht="63" x14ac:dyDescent="0.25">
      <c r="A110" s="17" t="s">
        <v>130</v>
      </c>
      <c r="B110" s="18" t="s">
        <v>28</v>
      </c>
      <c r="C110" s="18" t="s">
        <v>112</v>
      </c>
      <c r="D110" s="18" t="s">
        <v>119</v>
      </c>
      <c r="E110" s="18" t="s">
        <v>129</v>
      </c>
      <c r="F110" s="18"/>
      <c r="G110" s="19">
        <f>SUM(G111)</f>
        <v>10000</v>
      </c>
      <c r="H110" s="19">
        <f t="shared" ref="H110:I110" si="57">SUM(H111)</f>
        <v>10000</v>
      </c>
      <c r="I110" s="19">
        <f t="shared" si="57"/>
        <v>10000</v>
      </c>
    </row>
    <row r="111" spans="1:9" ht="47.25" x14ac:dyDescent="0.25">
      <c r="A111" s="11" t="s">
        <v>45</v>
      </c>
      <c r="B111" s="12" t="s">
        <v>28</v>
      </c>
      <c r="C111" s="12" t="s">
        <v>112</v>
      </c>
      <c r="D111" s="12" t="s">
        <v>119</v>
      </c>
      <c r="E111" s="12" t="s">
        <v>129</v>
      </c>
      <c r="F111" s="12" t="s">
        <v>44</v>
      </c>
      <c r="G111" s="13">
        <v>10000</v>
      </c>
      <c r="H111" s="13">
        <v>10000</v>
      </c>
      <c r="I111" s="13">
        <v>10000</v>
      </c>
    </row>
    <row r="112" spans="1:9" ht="31.5" x14ac:dyDescent="0.25">
      <c r="A112" s="17" t="s">
        <v>132</v>
      </c>
      <c r="B112" s="18" t="s">
        <v>28</v>
      </c>
      <c r="C112" s="18" t="s">
        <v>112</v>
      </c>
      <c r="D112" s="18" t="s">
        <v>119</v>
      </c>
      <c r="E112" s="18" t="s">
        <v>131</v>
      </c>
      <c r="F112" s="18"/>
      <c r="G112" s="19">
        <f>SUM(G113)</f>
        <v>44500</v>
      </c>
      <c r="H112" s="19">
        <f t="shared" ref="H112:I112" si="58">SUM(H113)</f>
        <v>46800</v>
      </c>
      <c r="I112" s="19">
        <f t="shared" si="58"/>
        <v>48500</v>
      </c>
    </row>
    <row r="113" spans="1:9" ht="31.5" x14ac:dyDescent="0.25">
      <c r="A113" s="17" t="s">
        <v>134</v>
      </c>
      <c r="B113" s="18" t="s">
        <v>28</v>
      </c>
      <c r="C113" s="18" t="s">
        <v>112</v>
      </c>
      <c r="D113" s="18" t="s">
        <v>119</v>
      </c>
      <c r="E113" s="18" t="s">
        <v>133</v>
      </c>
      <c r="F113" s="18"/>
      <c r="G113" s="19">
        <f>SUM(G114)</f>
        <v>44500</v>
      </c>
      <c r="H113" s="19">
        <f t="shared" ref="H113:I113" si="59">SUM(H114)</f>
        <v>46800</v>
      </c>
      <c r="I113" s="19">
        <f t="shared" si="59"/>
        <v>48500</v>
      </c>
    </row>
    <row r="114" spans="1:9" ht="47.25" x14ac:dyDescent="0.25">
      <c r="A114" s="11" t="s">
        <v>45</v>
      </c>
      <c r="B114" s="12" t="s">
        <v>28</v>
      </c>
      <c r="C114" s="12" t="s">
        <v>112</v>
      </c>
      <c r="D114" s="12" t="s">
        <v>119</v>
      </c>
      <c r="E114" s="12" t="s">
        <v>133</v>
      </c>
      <c r="F114" s="12" t="s">
        <v>44</v>
      </c>
      <c r="G114" s="13">
        <v>44500</v>
      </c>
      <c r="H114" s="13">
        <v>46800</v>
      </c>
      <c r="I114" s="13">
        <v>48500</v>
      </c>
    </row>
    <row r="115" spans="1:9" ht="47.25" x14ac:dyDescent="0.25">
      <c r="A115" s="17" t="s">
        <v>136</v>
      </c>
      <c r="B115" s="18" t="s">
        <v>28</v>
      </c>
      <c r="C115" s="18" t="s">
        <v>112</v>
      </c>
      <c r="D115" s="18" t="s">
        <v>135</v>
      </c>
      <c r="E115" s="18"/>
      <c r="F115" s="18"/>
      <c r="G115" s="19">
        <f>SUM(G116)</f>
        <v>2027903</v>
      </c>
      <c r="H115" s="19">
        <f t="shared" ref="H115:I115" si="60">SUM(H116)</f>
        <v>1482400</v>
      </c>
      <c r="I115" s="19">
        <f t="shared" si="60"/>
        <v>1539149</v>
      </c>
    </row>
    <row r="116" spans="1:9" ht="31.5" x14ac:dyDescent="0.25">
      <c r="A116" s="17" t="s">
        <v>81</v>
      </c>
      <c r="B116" s="18" t="s">
        <v>28</v>
      </c>
      <c r="C116" s="18" t="s">
        <v>112</v>
      </c>
      <c r="D116" s="18" t="s">
        <v>135</v>
      </c>
      <c r="E116" s="18" t="s">
        <v>80</v>
      </c>
      <c r="F116" s="18"/>
      <c r="G116" s="19">
        <f>SUM(G117)</f>
        <v>2027903</v>
      </c>
      <c r="H116" s="19">
        <f t="shared" ref="H116:I116" si="61">SUM(H117)</f>
        <v>1482400</v>
      </c>
      <c r="I116" s="19">
        <f t="shared" si="61"/>
        <v>1539149</v>
      </c>
    </row>
    <row r="117" spans="1:9" ht="47.25" x14ac:dyDescent="0.25">
      <c r="A117" s="17" t="s">
        <v>83</v>
      </c>
      <c r="B117" s="18" t="s">
        <v>28</v>
      </c>
      <c r="C117" s="18" t="s">
        <v>112</v>
      </c>
      <c r="D117" s="18" t="s">
        <v>135</v>
      </c>
      <c r="E117" s="18" t="s">
        <v>82</v>
      </c>
      <c r="F117" s="18"/>
      <c r="G117" s="19">
        <f>G118+G121+G126</f>
        <v>2027903</v>
      </c>
      <c r="H117" s="19">
        <f t="shared" ref="H117:I117" si="62">H118+H121+H126</f>
        <v>1482400</v>
      </c>
      <c r="I117" s="19">
        <f t="shared" si="62"/>
        <v>1539149</v>
      </c>
    </row>
    <row r="118" spans="1:9" ht="110.25" x14ac:dyDescent="0.25">
      <c r="A118" s="17" t="s">
        <v>138</v>
      </c>
      <c r="B118" s="18" t="s">
        <v>28</v>
      </c>
      <c r="C118" s="18" t="s">
        <v>112</v>
      </c>
      <c r="D118" s="18" t="s">
        <v>135</v>
      </c>
      <c r="E118" s="18" t="s">
        <v>137</v>
      </c>
      <c r="F118" s="18"/>
      <c r="G118" s="19">
        <f>SUM(G119)</f>
        <v>1367903</v>
      </c>
      <c r="H118" s="19">
        <f t="shared" ref="H118:I118" si="63">SUM(H119)</f>
        <v>1422400</v>
      </c>
      <c r="I118" s="19">
        <f t="shared" si="63"/>
        <v>1479149</v>
      </c>
    </row>
    <row r="119" spans="1:9" ht="31.5" x14ac:dyDescent="0.25">
      <c r="A119" s="17" t="s">
        <v>140</v>
      </c>
      <c r="B119" s="18" t="s">
        <v>28</v>
      </c>
      <c r="C119" s="18" t="s">
        <v>112</v>
      </c>
      <c r="D119" s="18" t="s">
        <v>135</v>
      </c>
      <c r="E119" s="18" t="s">
        <v>139</v>
      </c>
      <c r="F119" s="18"/>
      <c r="G119" s="19">
        <f>SUM(G120)</f>
        <v>1367903</v>
      </c>
      <c r="H119" s="19">
        <f t="shared" ref="H119:I119" si="64">SUM(H120)</f>
        <v>1422400</v>
      </c>
      <c r="I119" s="19">
        <f t="shared" si="64"/>
        <v>1479149</v>
      </c>
    </row>
    <row r="120" spans="1:9" ht="15.75" x14ac:dyDescent="0.25">
      <c r="A120" s="11" t="s">
        <v>47</v>
      </c>
      <c r="B120" s="12" t="s">
        <v>28</v>
      </c>
      <c r="C120" s="12" t="s">
        <v>112</v>
      </c>
      <c r="D120" s="12" t="s">
        <v>135</v>
      </c>
      <c r="E120" s="12" t="s">
        <v>139</v>
      </c>
      <c r="F120" s="12" t="s">
        <v>46</v>
      </c>
      <c r="G120" s="13">
        <v>1367903</v>
      </c>
      <c r="H120" s="13">
        <v>1422400</v>
      </c>
      <c r="I120" s="13">
        <v>1479149</v>
      </c>
    </row>
    <row r="121" spans="1:9" ht="47.25" x14ac:dyDescent="0.25">
      <c r="A121" s="17" t="s">
        <v>142</v>
      </c>
      <c r="B121" s="18" t="s">
        <v>28</v>
      </c>
      <c r="C121" s="18" t="s">
        <v>112</v>
      </c>
      <c r="D121" s="18" t="s">
        <v>135</v>
      </c>
      <c r="E121" s="18" t="s">
        <v>141</v>
      </c>
      <c r="F121" s="18"/>
      <c r="G121" s="19">
        <f>G122+G124</f>
        <v>60000</v>
      </c>
      <c r="H121" s="19">
        <f t="shared" ref="H121:I121" si="65">H122+H124</f>
        <v>60000</v>
      </c>
      <c r="I121" s="19">
        <f t="shared" si="65"/>
        <v>60000</v>
      </c>
    </row>
    <row r="122" spans="1:9" ht="63" x14ac:dyDescent="0.25">
      <c r="A122" s="17" t="s">
        <v>144</v>
      </c>
      <c r="B122" s="18" t="s">
        <v>28</v>
      </c>
      <c r="C122" s="18" t="s">
        <v>112</v>
      </c>
      <c r="D122" s="18" t="s">
        <v>135</v>
      </c>
      <c r="E122" s="18" t="s">
        <v>143</v>
      </c>
      <c r="F122" s="18"/>
      <c r="G122" s="19">
        <f>SUM(G123)</f>
        <v>4900</v>
      </c>
      <c r="H122" s="19">
        <f t="shared" ref="H122:I122" si="66">SUM(H123)</f>
        <v>0</v>
      </c>
      <c r="I122" s="19">
        <f t="shared" si="66"/>
        <v>0</v>
      </c>
    </row>
    <row r="123" spans="1:9" ht="47.25" x14ac:dyDescent="0.25">
      <c r="A123" s="11" t="s">
        <v>45</v>
      </c>
      <c r="B123" s="12" t="s">
        <v>28</v>
      </c>
      <c r="C123" s="12" t="s">
        <v>112</v>
      </c>
      <c r="D123" s="12" t="s">
        <v>135</v>
      </c>
      <c r="E123" s="12" t="s">
        <v>143</v>
      </c>
      <c r="F123" s="12" t="s">
        <v>44</v>
      </c>
      <c r="G123" s="13">
        <v>4900</v>
      </c>
      <c r="H123" s="13">
        <v>0</v>
      </c>
      <c r="I123" s="13">
        <v>0</v>
      </c>
    </row>
    <row r="124" spans="1:9" ht="31.5" x14ac:dyDescent="0.25">
      <c r="A124" s="17" t="s">
        <v>146</v>
      </c>
      <c r="B124" s="18" t="s">
        <v>28</v>
      </c>
      <c r="C124" s="18" t="s">
        <v>112</v>
      </c>
      <c r="D124" s="18" t="s">
        <v>135</v>
      </c>
      <c r="E124" s="18" t="s">
        <v>145</v>
      </c>
      <c r="F124" s="18"/>
      <c r="G124" s="19">
        <f>SUM(G125)</f>
        <v>55100</v>
      </c>
      <c r="H124" s="19">
        <f t="shared" ref="H124:I124" si="67">SUM(H125)</f>
        <v>60000</v>
      </c>
      <c r="I124" s="19">
        <f t="shared" si="67"/>
        <v>60000</v>
      </c>
    </row>
    <row r="125" spans="1:9" ht="31.5" x14ac:dyDescent="0.25">
      <c r="A125" s="11" t="s">
        <v>148</v>
      </c>
      <c r="B125" s="12" t="s">
        <v>28</v>
      </c>
      <c r="C125" s="12" t="s">
        <v>112</v>
      </c>
      <c r="D125" s="12" t="s">
        <v>135</v>
      </c>
      <c r="E125" s="12" t="s">
        <v>145</v>
      </c>
      <c r="F125" s="12" t="s">
        <v>147</v>
      </c>
      <c r="G125" s="13">
        <v>55100</v>
      </c>
      <c r="H125" s="13">
        <v>60000</v>
      </c>
      <c r="I125" s="13">
        <v>60000</v>
      </c>
    </row>
    <row r="126" spans="1:9" ht="63" x14ac:dyDescent="0.25">
      <c r="A126" s="17" t="s">
        <v>150</v>
      </c>
      <c r="B126" s="18" t="s">
        <v>28</v>
      </c>
      <c r="C126" s="18" t="s">
        <v>112</v>
      </c>
      <c r="D126" s="18" t="s">
        <v>135</v>
      </c>
      <c r="E126" s="18" t="s">
        <v>149</v>
      </c>
      <c r="F126" s="18"/>
      <c r="G126" s="19">
        <f>G127</f>
        <v>600000</v>
      </c>
      <c r="H126" s="19">
        <f t="shared" ref="H126:I126" si="68">H127</f>
        <v>0</v>
      </c>
      <c r="I126" s="19">
        <f t="shared" si="68"/>
        <v>0</v>
      </c>
    </row>
    <row r="127" spans="1:9" ht="15.75" x14ac:dyDescent="0.25">
      <c r="A127" s="17" t="s">
        <v>152</v>
      </c>
      <c r="B127" s="18" t="s">
        <v>28</v>
      </c>
      <c r="C127" s="18" t="s">
        <v>112</v>
      </c>
      <c r="D127" s="18" t="s">
        <v>135</v>
      </c>
      <c r="E127" s="18" t="s">
        <v>151</v>
      </c>
      <c r="F127" s="18"/>
      <c r="G127" s="19">
        <f>G128</f>
        <v>600000</v>
      </c>
      <c r="H127" s="19">
        <f t="shared" ref="H127:I127" si="69">H128</f>
        <v>0</v>
      </c>
      <c r="I127" s="19">
        <f t="shared" si="69"/>
        <v>0</v>
      </c>
    </row>
    <row r="128" spans="1:9" ht="47.25" x14ac:dyDescent="0.25">
      <c r="A128" s="11" t="s">
        <v>45</v>
      </c>
      <c r="B128" s="12" t="s">
        <v>28</v>
      </c>
      <c r="C128" s="12" t="s">
        <v>112</v>
      </c>
      <c r="D128" s="12" t="s">
        <v>135</v>
      </c>
      <c r="E128" s="12" t="s">
        <v>151</v>
      </c>
      <c r="F128" s="12" t="s">
        <v>44</v>
      </c>
      <c r="G128" s="13">
        <v>600000</v>
      </c>
      <c r="H128" s="13">
        <v>0</v>
      </c>
      <c r="I128" s="13">
        <v>0</v>
      </c>
    </row>
    <row r="129" spans="1:9" ht="15.75" x14ac:dyDescent="0.25">
      <c r="A129" s="17" t="s">
        <v>153</v>
      </c>
      <c r="B129" s="18" t="s">
        <v>28</v>
      </c>
      <c r="C129" s="18" t="s">
        <v>31</v>
      </c>
      <c r="D129" s="18"/>
      <c r="E129" s="18"/>
      <c r="F129" s="18"/>
      <c r="G129" s="19">
        <f>G130+G137+G163</f>
        <v>69212705.010000005</v>
      </c>
      <c r="H129" s="19">
        <f t="shared" ref="H129:I129" si="70">H130+H137+H163</f>
        <v>34807828</v>
      </c>
      <c r="I129" s="19">
        <f t="shared" si="70"/>
        <v>33083884</v>
      </c>
    </row>
    <row r="130" spans="1:9" ht="15.75" x14ac:dyDescent="0.25">
      <c r="A130" s="17" t="s">
        <v>155</v>
      </c>
      <c r="B130" s="18" t="s">
        <v>28</v>
      </c>
      <c r="C130" s="18" t="s">
        <v>31</v>
      </c>
      <c r="D130" s="18" t="s">
        <v>154</v>
      </c>
      <c r="E130" s="18"/>
      <c r="F130" s="18"/>
      <c r="G130" s="19">
        <f>G131</f>
        <v>3610200</v>
      </c>
      <c r="H130" s="19">
        <f t="shared" ref="H130:I130" si="71">H131</f>
        <v>3689300</v>
      </c>
      <c r="I130" s="19">
        <f t="shared" si="71"/>
        <v>3862519</v>
      </c>
    </row>
    <row r="131" spans="1:9" ht="47.25" x14ac:dyDescent="0.25">
      <c r="A131" s="17" t="s">
        <v>157</v>
      </c>
      <c r="B131" s="18" t="s">
        <v>28</v>
      </c>
      <c r="C131" s="18" t="s">
        <v>31</v>
      </c>
      <c r="D131" s="18" t="s">
        <v>154</v>
      </c>
      <c r="E131" s="18" t="s">
        <v>156</v>
      </c>
      <c r="F131" s="18"/>
      <c r="G131" s="19">
        <f>SUM(G132)</f>
        <v>3610200</v>
      </c>
      <c r="H131" s="19">
        <f t="shared" ref="H131:I131" si="72">SUM(H132)</f>
        <v>3689300</v>
      </c>
      <c r="I131" s="19">
        <f t="shared" si="72"/>
        <v>3862519</v>
      </c>
    </row>
    <row r="132" spans="1:9" ht="78.75" x14ac:dyDescent="0.25">
      <c r="A132" s="17" t="s">
        <v>159</v>
      </c>
      <c r="B132" s="18" t="s">
        <v>28</v>
      </c>
      <c r="C132" s="18" t="s">
        <v>31</v>
      </c>
      <c r="D132" s="18" t="s">
        <v>154</v>
      </c>
      <c r="E132" s="18" t="s">
        <v>158</v>
      </c>
      <c r="F132" s="18"/>
      <c r="G132" s="19">
        <f>SUM(G133,G135)</f>
        <v>3610200</v>
      </c>
      <c r="H132" s="19">
        <f t="shared" ref="H132:I132" si="73">SUM(H133,H135)</f>
        <v>3689300</v>
      </c>
      <c r="I132" s="19">
        <f t="shared" si="73"/>
        <v>3862519</v>
      </c>
    </row>
    <row r="133" spans="1:9" ht="110.25" x14ac:dyDescent="0.25">
      <c r="A133" s="17" t="s">
        <v>161</v>
      </c>
      <c r="B133" s="18" t="s">
        <v>28</v>
      </c>
      <c r="C133" s="18" t="s">
        <v>31</v>
      </c>
      <c r="D133" s="18" t="s">
        <v>154</v>
      </c>
      <c r="E133" s="18" t="s">
        <v>160</v>
      </c>
      <c r="F133" s="18"/>
      <c r="G133" s="19">
        <f>SUM(G134)</f>
        <v>3606400</v>
      </c>
      <c r="H133" s="19">
        <f t="shared" ref="H133:I133" si="74">SUM(H134)</f>
        <v>3685500</v>
      </c>
      <c r="I133" s="19">
        <f t="shared" si="74"/>
        <v>3858719</v>
      </c>
    </row>
    <row r="134" spans="1:9" ht="47.25" x14ac:dyDescent="0.25">
      <c r="A134" s="11" t="s">
        <v>45</v>
      </c>
      <c r="B134" s="12" t="s">
        <v>28</v>
      </c>
      <c r="C134" s="12" t="s">
        <v>31</v>
      </c>
      <c r="D134" s="12" t="s">
        <v>154</v>
      </c>
      <c r="E134" s="12" t="s">
        <v>160</v>
      </c>
      <c r="F134" s="12" t="s">
        <v>44</v>
      </c>
      <c r="G134" s="13">
        <v>3606400</v>
      </c>
      <c r="H134" s="13">
        <v>3685500</v>
      </c>
      <c r="I134" s="13">
        <v>3858719</v>
      </c>
    </row>
    <row r="135" spans="1:9" ht="31.5" x14ac:dyDescent="0.25">
      <c r="A135" s="17" t="s">
        <v>163</v>
      </c>
      <c r="B135" s="18" t="s">
        <v>28</v>
      </c>
      <c r="C135" s="18" t="s">
        <v>31</v>
      </c>
      <c r="D135" s="18" t="s">
        <v>154</v>
      </c>
      <c r="E135" s="18" t="s">
        <v>162</v>
      </c>
      <c r="F135" s="18"/>
      <c r="G135" s="19">
        <f>SUM(G136)</f>
        <v>3800</v>
      </c>
      <c r="H135" s="19">
        <f t="shared" ref="H135:I135" si="75">SUM(H136)</f>
        <v>3800</v>
      </c>
      <c r="I135" s="19">
        <f t="shared" si="75"/>
        <v>3800</v>
      </c>
    </row>
    <row r="136" spans="1:9" ht="47.25" x14ac:dyDescent="0.25">
      <c r="A136" s="11" t="s">
        <v>45</v>
      </c>
      <c r="B136" s="12" t="s">
        <v>28</v>
      </c>
      <c r="C136" s="12" t="s">
        <v>31</v>
      </c>
      <c r="D136" s="12" t="s">
        <v>154</v>
      </c>
      <c r="E136" s="12" t="s">
        <v>162</v>
      </c>
      <c r="F136" s="12" t="s">
        <v>44</v>
      </c>
      <c r="G136" s="13">
        <v>3800</v>
      </c>
      <c r="H136" s="13">
        <v>3800</v>
      </c>
      <c r="I136" s="13">
        <v>3800</v>
      </c>
    </row>
    <row r="137" spans="1:9" ht="31.5" x14ac:dyDescent="0.25">
      <c r="A137" s="17" t="s">
        <v>164</v>
      </c>
      <c r="B137" s="18" t="s">
        <v>28</v>
      </c>
      <c r="C137" s="18" t="s">
        <v>31</v>
      </c>
      <c r="D137" s="18" t="s">
        <v>119</v>
      </c>
      <c r="E137" s="18"/>
      <c r="F137" s="18"/>
      <c r="G137" s="19">
        <f>G138+G143+G157</f>
        <v>48829295.010000005</v>
      </c>
      <c r="H137" s="19">
        <f t="shared" ref="H137:I137" si="76">H138+H143+H157</f>
        <v>13303528</v>
      </c>
      <c r="I137" s="19">
        <f t="shared" si="76"/>
        <v>13468365</v>
      </c>
    </row>
    <row r="138" spans="1:9" ht="31.5" x14ac:dyDescent="0.25">
      <c r="A138" s="17" t="s">
        <v>55</v>
      </c>
      <c r="B138" s="18" t="s">
        <v>28</v>
      </c>
      <c r="C138" s="18" t="s">
        <v>31</v>
      </c>
      <c r="D138" s="18" t="s">
        <v>119</v>
      </c>
      <c r="E138" s="18" t="s">
        <v>54</v>
      </c>
      <c r="F138" s="18"/>
      <c r="G138" s="19">
        <f>SUM(G139)</f>
        <v>9336964.9699999988</v>
      </c>
      <c r="H138" s="19">
        <f t="shared" ref="H138:I138" si="77">SUM(H139)</f>
        <v>0</v>
      </c>
      <c r="I138" s="19">
        <f t="shared" si="77"/>
        <v>0</v>
      </c>
    </row>
    <row r="139" spans="1:9" ht="47.25" x14ac:dyDescent="0.25">
      <c r="A139" s="17" t="s">
        <v>166</v>
      </c>
      <c r="B139" s="18" t="s">
        <v>28</v>
      </c>
      <c r="C139" s="18" t="s">
        <v>31</v>
      </c>
      <c r="D139" s="18" t="s">
        <v>119</v>
      </c>
      <c r="E139" s="18" t="s">
        <v>165</v>
      </c>
      <c r="F139" s="18"/>
      <c r="G139" s="19">
        <f>SUM(G140)</f>
        <v>9336964.9699999988</v>
      </c>
      <c r="H139" s="19">
        <f t="shared" ref="H139:I139" si="78">SUM(H140)</f>
        <v>0</v>
      </c>
      <c r="I139" s="19">
        <f t="shared" si="78"/>
        <v>0</v>
      </c>
    </row>
    <row r="140" spans="1:9" ht="47.25" x14ac:dyDescent="0.25">
      <c r="A140" s="17" t="s">
        <v>168</v>
      </c>
      <c r="B140" s="18" t="s">
        <v>28</v>
      </c>
      <c r="C140" s="18" t="s">
        <v>31</v>
      </c>
      <c r="D140" s="18" t="s">
        <v>119</v>
      </c>
      <c r="E140" s="18" t="s">
        <v>167</v>
      </c>
      <c r="F140" s="18"/>
      <c r="G140" s="19">
        <f>SUM(G141:G142)</f>
        <v>9336964.9699999988</v>
      </c>
      <c r="H140" s="19">
        <f t="shared" ref="H140:I140" si="79">SUM(H141:H142)</f>
        <v>0</v>
      </c>
      <c r="I140" s="19">
        <f t="shared" si="79"/>
        <v>0</v>
      </c>
    </row>
    <row r="141" spans="1:9" ht="47.25" x14ac:dyDescent="0.25">
      <c r="A141" s="11" t="s">
        <v>45</v>
      </c>
      <c r="B141" s="12" t="s">
        <v>28</v>
      </c>
      <c r="C141" s="12" t="s">
        <v>31</v>
      </c>
      <c r="D141" s="12" t="s">
        <v>119</v>
      </c>
      <c r="E141" s="12" t="s">
        <v>167</v>
      </c>
      <c r="F141" s="12" t="s">
        <v>44</v>
      </c>
      <c r="G141" s="13">
        <v>3280000</v>
      </c>
      <c r="H141" s="13">
        <v>0</v>
      </c>
      <c r="I141" s="13">
        <v>0</v>
      </c>
    </row>
    <row r="142" spans="1:9" ht="47.25" x14ac:dyDescent="0.25">
      <c r="A142" s="11" t="s">
        <v>170</v>
      </c>
      <c r="B142" s="12" t="s">
        <v>28</v>
      </c>
      <c r="C142" s="12" t="s">
        <v>31</v>
      </c>
      <c r="D142" s="12" t="s">
        <v>119</v>
      </c>
      <c r="E142" s="12" t="s">
        <v>167</v>
      </c>
      <c r="F142" s="12" t="s">
        <v>169</v>
      </c>
      <c r="G142" s="13">
        <v>6056964.9699999997</v>
      </c>
      <c r="H142" s="13">
        <v>0</v>
      </c>
      <c r="I142" s="13">
        <v>0</v>
      </c>
    </row>
    <row r="143" spans="1:9" ht="47.25" x14ac:dyDescent="0.25">
      <c r="A143" s="17" t="s">
        <v>157</v>
      </c>
      <c r="B143" s="18" t="s">
        <v>28</v>
      </c>
      <c r="C143" s="18" t="s">
        <v>31</v>
      </c>
      <c r="D143" s="18" t="s">
        <v>119</v>
      </c>
      <c r="E143" s="18" t="s">
        <v>156</v>
      </c>
      <c r="F143" s="18"/>
      <c r="G143" s="19">
        <f>G144</f>
        <v>37112136.630000003</v>
      </c>
      <c r="H143" s="19">
        <f t="shared" ref="H143:I143" si="80">H144</f>
        <v>12951328</v>
      </c>
      <c r="I143" s="19">
        <f t="shared" si="80"/>
        <v>13116165</v>
      </c>
    </row>
    <row r="144" spans="1:9" ht="63" x14ac:dyDescent="0.25">
      <c r="A144" s="17" t="s">
        <v>172</v>
      </c>
      <c r="B144" s="18" t="s">
        <v>28</v>
      </c>
      <c r="C144" s="18" t="s">
        <v>31</v>
      </c>
      <c r="D144" s="18" t="s">
        <v>119</v>
      </c>
      <c r="E144" s="18" t="s">
        <v>171</v>
      </c>
      <c r="F144" s="18"/>
      <c r="G144" s="19">
        <f>G145 +G147+G149+G151+G153+G155</f>
        <v>37112136.630000003</v>
      </c>
      <c r="H144" s="19">
        <f t="shared" ref="H144:I144" si="81">H145 +H147+H149+H151+H153+H155</f>
        <v>12951328</v>
      </c>
      <c r="I144" s="19">
        <f t="shared" si="81"/>
        <v>13116165</v>
      </c>
    </row>
    <row r="145" spans="1:9" ht="47.25" x14ac:dyDescent="0.25">
      <c r="A145" s="17" t="s">
        <v>174</v>
      </c>
      <c r="B145" s="18" t="s">
        <v>28</v>
      </c>
      <c r="C145" s="18" t="s">
        <v>31</v>
      </c>
      <c r="D145" s="18" t="s">
        <v>119</v>
      </c>
      <c r="E145" s="18" t="s">
        <v>173</v>
      </c>
      <c r="F145" s="18"/>
      <c r="G145" s="19">
        <f>SUM(G146)</f>
        <v>1226900</v>
      </c>
      <c r="H145" s="19">
        <f t="shared" ref="H145:I145" si="82">SUM(H146)</f>
        <v>1242200</v>
      </c>
      <c r="I145" s="19">
        <f t="shared" si="82"/>
        <v>1255200</v>
      </c>
    </row>
    <row r="146" spans="1:9" ht="47.25" x14ac:dyDescent="0.25">
      <c r="A146" s="11" t="s">
        <v>45</v>
      </c>
      <c r="B146" s="12" t="s">
        <v>28</v>
      </c>
      <c r="C146" s="12" t="s">
        <v>31</v>
      </c>
      <c r="D146" s="12" t="s">
        <v>119</v>
      </c>
      <c r="E146" s="12" t="s">
        <v>173</v>
      </c>
      <c r="F146" s="12" t="s">
        <v>44</v>
      </c>
      <c r="G146" s="13">
        <v>1226900</v>
      </c>
      <c r="H146" s="13">
        <v>1242200</v>
      </c>
      <c r="I146" s="13">
        <v>1255200</v>
      </c>
    </row>
    <row r="147" spans="1:9" ht="78.75" x14ac:dyDescent="0.25">
      <c r="A147" s="17" t="s">
        <v>176</v>
      </c>
      <c r="B147" s="18" t="s">
        <v>28</v>
      </c>
      <c r="C147" s="18" t="s">
        <v>31</v>
      </c>
      <c r="D147" s="18" t="s">
        <v>119</v>
      </c>
      <c r="E147" s="18" t="s">
        <v>175</v>
      </c>
      <c r="F147" s="18"/>
      <c r="G147" s="19">
        <f>SUM(G148)</f>
        <v>19806784</v>
      </c>
      <c r="H147" s="19">
        <v>0</v>
      </c>
      <c r="I147" s="19">
        <v>0</v>
      </c>
    </row>
    <row r="148" spans="1:9" ht="47.25" x14ac:dyDescent="0.25">
      <c r="A148" s="11" t="s">
        <v>45</v>
      </c>
      <c r="B148" s="12" t="s">
        <v>28</v>
      </c>
      <c r="C148" s="12" t="s">
        <v>31</v>
      </c>
      <c r="D148" s="12" t="s">
        <v>119</v>
      </c>
      <c r="E148" s="12" t="s">
        <v>175</v>
      </c>
      <c r="F148" s="12" t="s">
        <v>44</v>
      </c>
      <c r="G148" s="13">
        <v>19806784</v>
      </c>
      <c r="H148" s="13">
        <v>0</v>
      </c>
      <c r="I148" s="13">
        <v>0</v>
      </c>
    </row>
    <row r="149" spans="1:9" ht="47.25" x14ac:dyDescent="0.25">
      <c r="A149" s="17" t="s">
        <v>178</v>
      </c>
      <c r="B149" s="18" t="s">
        <v>28</v>
      </c>
      <c r="C149" s="18" t="s">
        <v>31</v>
      </c>
      <c r="D149" s="18" t="s">
        <v>119</v>
      </c>
      <c r="E149" s="18" t="s">
        <v>177</v>
      </c>
      <c r="F149" s="18"/>
      <c r="G149" s="19">
        <f>SUM(G150)</f>
        <v>9845291</v>
      </c>
      <c r="H149" s="19">
        <f t="shared" ref="H149:I149" si="83">SUM(H150)</f>
        <v>7818328</v>
      </c>
      <c r="I149" s="19">
        <f t="shared" si="83"/>
        <v>7819365</v>
      </c>
    </row>
    <row r="150" spans="1:9" ht="47.25" x14ac:dyDescent="0.25">
      <c r="A150" s="11" t="s">
        <v>45</v>
      </c>
      <c r="B150" s="12" t="s">
        <v>28</v>
      </c>
      <c r="C150" s="12" t="s">
        <v>31</v>
      </c>
      <c r="D150" s="12" t="s">
        <v>119</v>
      </c>
      <c r="E150" s="12" t="s">
        <v>177</v>
      </c>
      <c r="F150" s="12" t="s">
        <v>44</v>
      </c>
      <c r="G150" s="13">
        <f>10133699-288408</f>
        <v>9845291</v>
      </c>
      <c r="H150" s="13">
        <v>7818328</v>
      </c>
      <c r="I150" s="13">
        <v>7819365</v>
      </c>
    </row>
    <row r="151" spans="1:9" ht="78.75" x14ac:dyDescent="0.25">
      <c r="A151" s="17" t="s">
        <v>180</v>
      </c>
      <c r="B151" s="18" t="s">
        <v>28</v>
      </c>
      <c r="C151" s="18" t="s">
        <v>31</v>
      </c>
      <c r="D151" s="18" t="s">
        <v>119</v>
      </c>
      <c r="E151" s="18" t="s">
        <v>179</v>
      </c>
      <c r="F151" s="18"/>
      <c r="G151" s="19">
        <f>SUM(G152)</f>
        <v>1085000</v>
      </c>
      <c r="H151" s="19">
        <f t="shared" ref="H151:I151" si="84">SUM(H152)</f>
        <v>1132200</v>
      </c>
      <c r="I151" s="19">
        <f t="shared" si="84"/>
        <v>1173400</v>
      </c>
    </row>
    <row r="152" spans="1:9" ht="47.25" x14ac:dyDescent="0.25">
      <c r="A152" s="11" t="s">
        <v>45</v>
      </c>
      <c r="B152" s="12" t="s">
        <v>28</v>
      </c>
      <c r="C152" s="12" t="s">
        <v>31</v>
      </c>
      <c r="D152" s="12" t="s">
        <v>119</v>
      </c>
      <c r="E152" s="12" t="s">
        <v>179</v>
      </c>
      <c r="F152" s="12" t="s">
        <v>44</v>
      </c>
      <c r="G152" s="13">
        <v>1085000</v>
      </c>
      <c r="H152" s="13">
        <v>1132200</v>
      </c>
      <c r="I152" s="13">
        <v>1173400</v>
      </c>
    </row>
    <row r="153" spans="1:9" ht="31.5" x14ac:dyDescent="0.25">
      <c r="A153" s="17" t="s">
        <v>182</v>
      </c>
      <c r="B153" s="18" t="s">
        <v>28</v>
      </c>
      <c r="C153" s="18" t="s">
        <v>31</v>
      </c>
      <c r="D153" s="18" t="s">
        <v>119</v>
      </c>
      <c r="E153" s="18" t="s">
        <v>181</v>
      </c>
      <c r="F153" s="18"/>
      <c r="G153" s="19">
        <f>SUM(G154)</f>
        <v>5094407.63</v>
      </c>
      <c r="H153" s="19">
        <f t="shared" ref="H153:I153" si="85">SUM(H154)</f>
        <v>2738600</v>
      </c>
      <c r="I153" s="19">
        <f t="shared" si="85"/>
        <v>2848200</v>
      </c>
    </row>
    <row r="154" spans="1:9" ht="47.25" x14ac:dyDescent="0.25">
      <c r="A154" s="11" t="s">
        <v>45</v>
      </c>
      <c r="B154" s="12" t="s">
        <v>28</v>
      </c>
      <c r="C154" s="12" t="s">
        <v>31</v>
      </c>
      <c r="D154" s="12" t="s">
        <v>119</v>
      </c>
      <c r="E154" s="12" t="s">
        <v>181</v>
      </c>
      <c r="F154" s="12" t="s">
        <v>44</v>
      </c>
      <c r="G154" s="13">
        <f>4805999.63+288408</f>
        <v>5094407.63</v>
      </c>
      <c r="H154" s="13">
        <v>2738600</v>
      </c>
      <c r="I154" s="13">
        <v>2848200</v>
      </c>
    </row>
    <row r="155" spans="1:9" ht="63" x14ac:dyDescent="0.25">
      <c r="A155" s="17" t="s">
        <v>184</v>
      </c>
      <c r="B155" s="18" t="s">
        <v>28</v>
      </c>
      <c r="C155" s="18" t="s">
        <v>31</v>
      </c>
      <c r="D155" s="18" t="s">
        <v>119</v>
      </c>
      <c r="E155" s="18" t="s">
        <v>183</v>
      </c>
      <c r="F155" s="18"/>
      <c r="G155" s="19">
        <f>SUM(G156)</f>
        <v>53754</v>
      </c>
      <c r="H155" s="19">
        <f t="shared" ref="H155:I155" si="86">SUM(H156)</f>
        <v>20000</v>
      </c>
      <c r="I155" s="19">
        <f t="shared" si="86"/>
        <v>20000</v>
      </c>
    </row>
    <row r="156" spans="1:9" ht="47.25" x14ac:dyDescent="0.25">
      <c r="A156" s="11" t="s">
        <v>45</v>
      </c>
      <c r="B156" s="12" t="s">
        <v>28</v>
      </c>
      <c r="C156" s="12" t="s">
        <v>31</v>
      </c>
      <c r="D156" s="12" t="s">
        <v>119</v>
      </c>
      <c r="E156" s="12" t="s">
        <v>183</v>
      </c>
      <c r="F156" s="12" t="s">
        <v>44</v>
      </c>
      <c r="G156" s="13">
        <v>53754</v>
      </c>
      <c r="H156" s="13">
        <v>20000</v>
      </c>
      <c r="I156" s="13">
        <v>20000</v>
      </c>
    </row>
    <row r="157" spans="1:9" ht="47.25" x14ac:dyDescent="0.25">
      <c r="A157" s="17" t="s">
        <v>186</v>
      </c>
      <c r="B157" s="18" t="s">
        <v>28</v>
      </c>
      <c r="C157" s="18" t="s">
        <v>31</v>
      </c>
      <c r="D157" s="18" t="s">
        <v>119</v>
      </c>
      <c r="E157" s="18" t="s">
        <v>185</v>
      </c>
      <c r="F157" s="18"/>
      <c r="G157" s="19">
        <f>SUM(G158)</f>
        <v>2380193.41</v>
      </c>
      <c r="H157" s="19">
        <f t="shared" ref="H157:I157" si="87">SUM(H158)</f>
        <v>352200</v>
      </c>
      <c r="I157" s="19">
        <f t="shared" si="87"/>
        <v>352200</v>
      </c>
    </row>
    <row r="158" spans="1:9" ht="63" x14ac:dyDescent="0.25">
      <c r="A158" s="17" t="s">
        <v>188</v>
      </c>
      <c r="B158" s="18" t="s">
        <v>28</v>
      </c>
      <c r="C158" s="18" t="s">
        <v>31</v>
      </c>
      <c r="D158" s="18" t="s">
        <v>119</v>
      </c>
      <c r="E158" s="18" t="s">
        <v>187</v>
      </c>
      <c r="F158" s="18"/>
      <c r="G158" s="19">
        <f>G159+G161</f>
        <v>2380193.41</v>
      </c>
      <c r="H158" s="19">
        <f t="shared" ref="H158:I158" si="88">H159+H161</f>
        <v>352200</v>
      </c>
      <c r="I158" s="19">
        <f t="shared" si="88"/>
        <v>352200</v>
      </c>
    </row>
    <row r="159" spans="1:9" ht="78.75" x14ac:dyDescent="0.25">
      <c r="A159" s="17" t="s">
        <v>190</v>
      </c>
      <c r="B159" s="18" t="s">
        <v>28</v>
      </c>
      <c r="C159" s="18" t="s">
        <v>31</v>
      </c>
      <c r="D159" s="18" t="s">
        <v>119</v>
      </c>
      <c r="E159" s="18" t="s">
        <v>189</v>
      </c>
      <c r="F159" s="18"/>
      <c r="G159" s="19">
        <f>SUM(G160)</f>
        <v>0</v>
      </c>
      <c r="H159" s="19">
        <f t="shared" ref="H159:I159" si="89">SUM(H160)</f>
        <v>352200</v>
      </c>
      <c r="I159" s="19">
        <f t="shared" si="89"/>
        <v>352200</v>
      </c>
    </row>
    <row r="160" spans="1:9" ht="47.25" x14ac:dyDescent="0.25">
      <c r="A160" s="11" t="s">
        <v>45</v>
      </c>
      <c r="B160" s="12" t="s">
        <v>28</v>
      </c>
      <c r="C160" s="12" t="s">
        <v>31</v>
      </c>
      <c r="D160" s="12" t="s">
        <v>119</v>
      </c>
      <c r="E160" s="12" t="s">
        <v>189</v>
      </c>
      <c r="F160" s="12" t="s">
        <v>44</v>
      </c>
      <c r="G160" s="13">
        <v>0</v>
      </c>
      <c r="H160" s="13">
        <v>352200</v>
      </c>
      <c r="I160" s="13">
        <v>352200</v>
      </c>
    </row>
    <row r="161" spans="1:9" ht="78.75" x14ac:dyDescent="0.25">
      <c r="A161" s="17" t="s">
        <v>190</v>
      </c>
      <c r="B161" s="18" t="s">
        <v>28</v>
      </c>
      <c r="C161" s="18" t="s">
        <v>31</v>
      </c>
      <c r="D161" s="18" t="s">
        <v>119</v>
      </c>
      <c r="E161" s="18" t="s">
        <v>191</v>
      </c>
      <c r="F161" s="18"/>
      <c r="G161" s="19">
        <f>SUM(G162)</f>
        <v>2380193.41</v>
      </c>
      <c r="H161" s="19">
        <f t="shared" ref="H161:I161" si="90">SUM(H162)</f>
        <v>0</v>
      </c>
      <c r="I161" s="19">
        <f t="shared" si="90"/>
        <v>0</v>
      </c>
    </row>
    <row r="162" spans="1:9" ht="47.25" x14ac:dyDescent="0.25">
      <c r="A162" s="11" t="s">
        <v>45</v>
      </c>
      <c r="B162" s="12" t="s">
        <v>28</v>
      </c>
      <c r="C162" s="12" t="s">
        <v>31</v>
      </c>
      <c r="D162" s="12" t="s">
        <v>119</v>
      </c>
      <c r="E162" s="12" t="s">
        <v>191</v>
      </c>
      <c r="F162" s="12" t="s">
        <v>44</v>
      </c>
      <c r="G162" s="13">
        <f>2489478-109284.59</f>
        <v>2380193.41</v>
      </c>
      <c r="H162" s="13">
        <v>0</v>
      </c>
      <c r="I162" s="13">
        <v>0</v>
      </c>
    </row>
    <row r="163" spans="1:9" ht="31.5" x14ac:dyDescent="0.25">
      <c r="A163" s="17" t="s">
        <v>193</v>
      </c>
      <c r="B163" s="18" t="s">
        <v>28</v>
      </c>
      <c r="C163" s="18" t="s">
        <v>31</v>
      </c>
      <c r="D163" s="18" t="s">
        <v>192</v>
      </c>
      <c r="E163" s="18"/>
      <c r="F163" s="18"/>
      <c r="G163" s="19">
        <f>G164+G168+G179</f>
        <v>16773210</v>
      </c>
      <c r="H163" s="19">
        <f t="shared" ref="H163:I163" si="91">H164+H168+H179</f>
        <v>17815000</v>
      </c>
      <c r="I163" s="19">
        <f t="shared" si="91"/>
        <v>15753000</v>
      </c>
    </row>
    <row r="164" spans="1:9" ht="31.5" x14ac:dyDescent="0.25">
      <c r="A164" s="17" t="s">
        <v>55</v>
      </c>
      <c r="B164" s="18" t="s">
        <v>28</v>
      </c>
      <c r="C164" s="18" t="s">
        <v>31</v>
      </c>
      <c r="D164" s="18" t="s">
        <v>192</v>
      </c>
      <c r="E164" s="18" t="s">
        <v>54</v>
      </c>
      <c r="F164" s="18"/>
      <c r="G164" s="19">
        <f>SUM(G165)</f>
        <v>415300</v>
      </c>
      <c r="H164" s="19">
        <f t="shared" ref="H164:I164" si="92">SUM(H165)</f>
        <v>0</v>
      </c>
      <c r="I164" s="19">
        <f t="shared" si="92"/>
        <v>0</v>
      </c>
    </row>
    <row r="165" spans="1:9" ht="47.25" x14ac:dyDescent="0.25">
      <c r="A165" s="17" t="s">
        <v>166</v>
      </c>
      <c r="B165" s="18" t="s">
        <v>28</v>
      </c>
      <c r="C165" s="18" t="s">
        <v>31</v>
      </c>
      <c r="D165" s="18" t="s">
        <v>192</v>
      </c>
      <c r="E165" s="18" t="s">
        <v>165</v>
      </c>
      <c r="F165" s="18"/>
      <c r="G165" s="19">
        <f>SUM(G166)</f>
        <v>415300</v>
      </c>
      <c r="H165" s="19">
        <f t="shared" ref="H165:I165" si="93">SUM(H166)</f>
        <v>0</v>
      </c>
      <c r="I165" s="19">
        <f t="shared" si="93"/>
        <v>0</v>
      </c>
    </row>
    <row r="166" spans="1:9" ht="47.25" x14ac:dyDescent="0.25">
      <c r="A166" s="17" t="s">
        <v>195</v>
      </c>
      <c r="B166" s="18" t="s">
        <v>28</v>
      </c>
      <c r="C166" s="18" t="s">
        <v>31</v>
      </c>
      <c r="D166" s="18" t="s">
        <v>192</v>
      </c>
      <c r="E166" s="18" t="s">
        <v>194</v>
      </c>
      <c r="F166" s="18"/>
      <c r="G166" s="19">
        <f>SUM(G167)</f>
        <v>415300</v>
      </c>
      <c r="H166" s="19">
        <f t="shared" ref="H166:I166" si="94">SUM(H167)</f>
        <v>0</v>
      </c>
      <c r="I166" s="19">
        <f t="shared" si="94"/>
        <v>0</v>
      </c>
    </row>
    <row r="167" spans="1:9" ht="47.25" x14ac:dyDescent="0.25">
      <c r="A167" s="11" t="s">
        <v>45</v>
      </c>
      <c r="B167" s="12" t="s">
        <v>28</v>
      </c>
      <c r="C167" s="12" t="s">
        <v>31</v>
      </c>
      <c r="D167" s="12" t="s">
        <v>192</v>
      </c>
      <c r="E167" s="12" t="s">
        <v>194</v>
      </c>
      <c r="F167" s="12" t="s">
        <v>44</v>
      </c>
      <c r="G167" s="13">
        <v>415300</v>
      </c>
      <c r="H167" s="13">
        <v>0</v>
      </c>
      <c r="I167" s="13">
        <v>0</v>
      </c>
    </row>
    <row r="168" spans="1:9" ht="78.75" x14ac:dyDescent="0.25">
      <c r="A168" s="17" t="s">
        <v>73</v>
      </c>
      <c r="B168" s="18" t="s">
        <v>28</v>
      </c>
      <c r="C168" s="18" t="s">
        <v>31</v>
      </c>
      <c r="D168" s="18" t="s">
        <v>192</v>
      </c>
      <c r="E168" s="18" t="s">
        <v>72</v>
      </c>
      <c r="F168" s="18"/>
      <c r="G168" s="19">
        <f>G169+G173</f>
        <v>1362910</v>
      </c>
      <c r="H168" s="19">
        <f t="shared" ref="H168:I168" si="95">H169+H173</f>
        <v>3015000</v>
      </c>
      <c r="I168" s="19">
        <f t="shared" si="95"/>
        <v>953000</v>
      </c>
    </row>
    <row r="169" spans="1:9" ht="31.5" x14ac:dyDescent="0.25">
      <c r="A169" s="17" t="s">
        <v>75</v>
      </c>
      <c r="B169" s="18" t="s">
        <v>28</v>
      </c>
      <c r="C169" s="18" t="s">
        <v>31</v>
      </c>
      <c r="D169" s="18" t="s">
        <v>192</v>
      </c>
      <c r="E169" s="18" t="s">
        <v>74</v>
      </c>
      <c r="F169" s="18"/>
      <c r="G169" s="19">
        <f>G170</f>
        <v>100000</v>
      </c>
      <c r="H169" s="19">
        <f>H170</f>
        <v>100000</v>
      </c>
      <c r="I169" s="19">
        <f t="shared" ref="I169" si="96">I170</f>
        <v>100000</v>
      </c>
    </row>
    <row r="170" spans="1:9" ht="31.5" x14ac:dyDescent="0.25">
      <c r="A170" s="17" t="s">
        <v>77</v>
      </c>
      <c r="B170" s="18" t="s">
        <v>28</v>
      </c>
      <c r="C170" s="18" t="s">
        <v>31</v>
      </c>
      <c r="D170" s="18" t="s">
        <v>192</v>
      </c>
      <c r="E170" s="18" t="s">
        <v>76</v>
      </c>
      <c r="F170" s="18"/>
      <c r="G170" s="19">
        <f>G171</f>
        <v>100000</v>
      </c>
      <c r="H170" s="19">
        <f t="shared" ref="H170:I170" si="97">H171</f>
        <v>100000</v>
      </c>
      <c r="I170" s="19">
        <f t="shared" si="97"/>
        <v>100000</v>
      </c>
    </row>
    <row r="171" spans="1:9" ht="15.75" x14ac:dyDescent="0.25">
      <c r="A171" s="17" t="s">
        <v>197</v>
      </c>
      <c r="B171" s="18" t="s">
        <v>28</v>
      </c>
      <c r="C171" s="18" t="s">
        <v>31</v>
      </c>
      <c r="D171" s="18" t="s">
        <v>192</v>
      </c>
      <c r="E171" s="18" t="s">
        <v>196</v>
      </c>
      <c r="F171" s="18"/>
      <c r="G171" s="19">
        <f>G172</f>
        <v>100000</v>
      </c>
      <c r="H171" s="19">
        <f t="shared" ref="H171:I171" si="98">H172</f>
        <v>100000</v>
      </c>
      <c r="I171" s="19">
        <f t="shared" si="98"/>
        <v>100000</v>
      </c>
    </row>
    <row r="172" spans="1:9" ht="47.25" x14ac:dyDescent="0.25">
      <c r="A172" s="11" t="s">
        <v>45</v>
      </c>
      <c r="B172" s="12" t="s">
        <v>28</v>
      </c>
      <c r="C172" s="12" t="s">
        <v>31</v>
      </c>
      <c r="D172" s="12" t="s">
        <v>192</v>
      </c>
      <c r="E172" s="12" t="s">
        <v>196</v>
      </c>
      <c r="F172" s="12" t="s">
        <v>44</v>
      </c>
      <c r="G172" s="13">
        <v>100000</v>
      </c>
      <c r="H172" s="13">
        <v>100000</v>
      </c>
      <c r="I172" s="13">
        <v>100000</v>
      </c>
    </row>
    <row r="173" spans="1:9" ht="47.25" x14ac:dyDescent="0.25">
      <c r="A173" s="17" t="s">
        <v>199</v>
      </c>
      <c r="B173" s="18" t="s">
        <v>28</v>
      </c>
      <c r="C173" s="18" t="s">
        <v>31</v>
      </c>
      <c r="D173" s="18" t="s">
        <v>192</v>
      </c>
      <c r="E173" s="18" t="s">
        <v>198</v>
      </c>
      <c r="F173" s="18"/>
      <c r="G173" s="19">
        <f>SUM(G174)</f>
        <v>1262910</v>
      </c>
      <c r="H173" s="19">
        <f t="shared" ref="H173:I173" si="99">SUM(H174)</f>
        <v>2915000</v>
      </c>
      <c r="I173" s="19">
        <f t="shared" si="99"/>
        <v>853000</v>
      </c>
    </row>
    <row r="174" spans="1:9" ht="47.25" x14ac:dyDescent="0.25">
      <c r="A174" s="17" t="s">
        <v>201</v>
      </c>
      <c r="B174" s="18" t="s">
        <v>28</v>
      </c>
      <c r="C174" s="18" t="s">
        <v>31</v>
      </c>
      <c r="D174" s="18" t="s">
        <v>192</v>
      </c>
      <c r="E174" s="18" t="s">
        <v>200</v>
      </c>
      <c r="F174" s="18"/>
      <c r="G174" s="19">
        <f>G175+G177</f>
        <v>1262910</v>
      </c>
      <c r="H174" s="19">
        <f t="shared" ref="H174:I174" si="100">H175+H177</f>
        <v>2915000</v>
      </c>
      <c r="I174" s="19">
        <f t="shared" si="100"/>
        <v>853000</v>
      </c>
    </row>
    <row r="175" spans="1:9" ht="31.5" x14ac:dyDescent="0.25">
      <c r="A175" s="17" t="s">
        <v>203</v>
      </c>
      <c r="B175" s="18" t="s">
        <v>28</v>
      </c>
      <c r="C175" s="18" t="s">
        <v>31</v>
      </c>
      <c r="D175" s="18" t="s">
        <v>192</v>
      </c>
      <c r="E175" s="18" t="s">
        <v>202</v>
      </c>
      <c r="F175" s="18"/>
      <c r="G175" s="19">
        <f>SUM(G176)</f>
        <v>99000</v>
      </c>
      <c r="H175" s="19">
        <f t="shared" ref="H175:I175" si="101">SUM(H176)</f>
        <v>0</v>
      </c>
      <c r="I175" s="19">
        <f t="shared" si="101"/>
        <v>0</v>
      </c>
    </row>
    <row r="176" spans="1:9" ht="47.25" x14ac:dyDescent="0.25">
      <c r="A176" s="11" t="s">
        <v>45</v>
      </c>
      <c r="B176" s="12" t="s">
        <v>28</v>
      </c>
      <c r="C176" s="12" t="s">
        <v>31</v>
      </c>
      <c r="D176" s="12" t="s">
        <v>192</v>
      </c>
      <c r="E176" s="12" t="s">
        <v>202</v>
      </c>
      <c r="F176" s="12" t="s">
        <v>44</v>
      </c>
      <c r="G176" s="13">
        <v>99000</v>
      </c>
      <c r="H176" s="13">
        <v>0</v>
      </c>
      <c r="I176" s="13">
        <v>0</v>
      </c>
    </row>
    <row r="177" spans="1:9" ht="31.5" x14ac:dyDescent="0.25">
      <c r="A177" s="17" t="s">
        <v>203</v>
      </c>
      <c r="B177" s="18" t="s">
        <v>28</v>
      </c>
      <c r="C177" s="18" t="s">
        <v>31</v>
      </c>
      <c r="D177" s="18" t="s">
        <v>192</v>
      </c>
      <c r="E177" s="18" t="s">
        <v>204</v>
      </c>
      <c r="F177" s="18"/>
      <c r="G177" s="19">
        <f>SUM(G178)</f>
        <v>1163910</v>
      </c>
      <c r="H177" s="19">
        <f t="shared" ref="H177:I177" si="102">SUM(H178)</f>
        <v>2915000</v>
      </c>
      <c r="I177" s="19">
        <f t="shared" si="102"/>
        <v>853000</v>
      </c>
    </row>
    <row r="178" spans="1:9" ht="47.25" x14ac:dyDescent="0.25">
      <c r="A178" s="11" t="s">
        <v>45</v>
      </c>
      <c r="B178" s="12" t="s">
        <v>28</v>
      </c>
      <c r="C178" s="12" t="s">
        <v>31</v>
      </c>
      <c r="D178" s="12" t="s">
        <v>192</v>
      </c>
      <c r="E178" s="12" t="s">
        <v>204</v>
      </c>
      <c r="F178" s="12" t="s">
        <v>44</v>
      </c>
      <c r="G178" s="13">
        <v>1163910</v>
      </c>
      <c r="H178" s="13">
        <v>2915000</v>
      </c>
      <c r="I178" s="13">
        <v>853000</v>
      </c>
    </row>
    <row r="179" spans="1:9" ht="94.5" x14ac:dyDescent="0.25">
      <c r="A179" s="17" t="s">
        <v>206</v>
      </c>
      <c r="B179" s="18" t="s">
        <v>28</v>
      </c>
      <c r="C179" s="18" t="s">
        <v>31</v>
      </c>
      <c r="D179" s="18" t="s">
        <v>192</v>
      </c>
      <c r="E179" s="18" t="s">
        <v>205</v>
      </c>
      <c r="F179" s="18"/>
      <c r="G179" s="19">
        <f>G180+G183</f>
        <v>14995000</v>
      </c>
      <c r="H179" s="19">
        <f t="shared" ref="H179:I179" si="103">H180+H183</f>
        <v>14800000</v>
      </c>
      <c r="I179" s="19">
        <f t="shared" si="103"/>
        <v>14800000</v>
      </c>
    </row>
    <row r="180" spans="1:9" ht="63" x14ac:dyDescent="0.25">
      <c r="A180" s="17" t="s">
        <v>208</v>
      </c>
      <c r="B180" s="18" t="s">
        <v>28</v>
      </c>
      <c r="C180" s="18" t="s">
        <v>31</v>
      </c>
      <c r="D180" s="18" t="s">
        <v>192</v>
      </c>
      <c r="E180" s="18" t="s">
        <v>207</v>
      </c>
      <c r="F180" s="18"/>
      <c r="G180" s="19">
        <f>SUM(G181)</f>
        <v>11895000</v>
      </c>
      <c r="H180" s="19">
        <f t="shared" ref="H180:I180" si="104">SUM(H181)</f>
        <v>11700000</v>
      </c>
      <c r="I180" s="19">
        <f t="shared" si="104"/>
        <v>11700000</v>
      </c>
    </row>
    <row r="181" spans="1:9" ht="63" x14ac:dyDescent="0.25">
      <c r="A181" s="17" t="s">
        <v>210</v>
      </c>
      <c r="B181" s="18" t="s">
        <v>28</v>
      </c>
      <c r="C181" s="18" t="s">
        <v>31</v>
      </c>
      <c r="D181" s="18" t="s">
        <v>192</v>
      </c>
      <c r="E181" s="18" t="s">
        <v>209</v>
      </c>
      <c r="F181" s="18"/>
      <c r="G181" s="19">
        <f>SUM(G182)</f>
        <v>11895000</v>
      </c>
      <c r="H181" s="19">
        <f t="shared" ref="H181:I181" si="105">SUM(H182)</f>
        <v>11700000</v>
      </c>
      <c r="I181" s="19">
        <f t="shared" si="105"/>
        <v>11700000</v>
      </c>
    </row>
    <row r="182" spans="1:9" ht="15.75" x14ac:dyDescent="0.25">
      <c r="A182" s="17" t="s">
        <v>47</v>
      </c>
      <c r="B182" s="18" t="s">
        <v>28</v>
      </c>
      <c r="C182" s="18" t="s">
        <v>31</v>
      </c>
      <c r="D182" s="18" t="s">
        <v>192</v>
      </c>
      <c r="E182" s="18" t="s">
        <v>209</v>
      </c>
      <c r="F182" s="18" t="s">
        <v>46</v>
      </c>
      <c r="G182" s="19">
        <v>11895000</v>
      </c>
      <c r="H182" s="19">
        <v>11700000</v>
      </c>
      <c r="I182" s="19">
        <v>11700000</v>
      </c>
    </row>
    <row r="183" spans="1:9" ht="47.25" x14ac:dyDescent="0.25">
      <c r="A183" s="17" t="s">
        <v>212</v>
      </c>
      <c r="B183" s="18" t="s">
        <v>28</v>
      </c>
      <c r="C183" s="18" t="s">
        <v>31</v>
      </c>
      <c r="D183" s="18" t="s">
        <v>192</v>
      </c>
      <c r="E183" s="18" t="s">
        <v>211</v>
      </c>
      <c r="F183" s="18"/>
      <c r="G183" s="19">
        <f>SUM(G184)</f>
        <v>3100000</v>
      </c>
      <c r="H183" s="19">
        <f t="shared" ref="H183:I183" si="106">SUM(H184)</f>
        <v>3100000</v>
      </c>
      <c r="I183" s="19">
        <f t="shared" si="106"/>
        <v>3100000</v>
      </c>
    </row>
    <row r="184" spans="1:9" ht="78.75" x14ac:dyDescent="0.25">
      <c r="A184" s="17" t="s">
        <v>214</v>
      </c>
      <c r="B184" s="18" t="s">
        <v>28</v>
      </c>
      <c r="C184" s="18" t="s">
        <v>31</v>
      </c>
      <c r="D184" s="18" t="s">
        <v>192</v>
      </c>
      <c r="E184" s="18" t="s">
        <v>213</v>
      </c>
      <c r="F184" s="18"/>
      <c r="G184" s="19">
        <f>SUM(G185)</f>
        <v>3100000</v>
      </c>
      <c r="H184" s="19">
        <f t="shared" ref="H184:I184" si="107">SUM(H185)</f>
        <v>3100000</v>
      </c>
      <c r="I184" s="19">
        <f t="shared" si="107"/>
        <v>3100000</v>
      </c>
    </row>
    <row r="185" spans="1:9" ht="47.25" x14ac:dyDescent="0.25">
      <c r="A185" s="11" t="s">
        <v>103</v>
      </c>
      <c r="B185" s="12" t="s">
        <v>28</v>
      </c>
      <c r="C185" s="12" t="s">
        <v>31</v>
      </c>
      <c r="D185" s="12" t="s">
        <v>192</v>
      </c>
      <c r="E185" s="12" t="s">
        <v>213</v>
      </c>
      <c r="F185" s="12" t="s">
        <v>102</v>
      </c>
      <c r="G185" s="13">
        <v>3100000</v>
      </c>
      <c r="H185" s="13">
        <v>3100000</v>
      </c>
      <c r="I185" s="13">
        <v>3100000</v>
      </c>
    </row>
    <row r="186" spans="1:9" ht="31.5" x14ac:dyDescent="0.25">
      <c r="A186" s="17" t="s">
        <v>216</v>
      </c>
      <c r="B186" s="18" t="s">
        <v>28</v>
      </c>
      <c r="C186" s="18" t="s">
        <v>215</v>
      </c>
      <c r="D186" s="18"/>
      <c r="E186" s="18"/>
      <c r="F186" s="18"/>
      <c r="G186" s="19">
        <f>G187++G200+G211</f>
        <v>50037368.460000001</v>
      </c>
      <c r="H186" s="19">
        <f t="shared" ref="H186:I186" si="108">H187++H200+H211</f>
        <v>26176347.469999999</v>
      </c>
      <c r="I186" s="19">
        <f t="shared" si="108"/>
        <v>33774664.210000001</v>
      </c>
    </row>
    <row r="187" spans="1:9" ht="15.75" x14ac:dyDescent="0.25">
      <c r="A187" s="17" t="s">
        <v>217</v>
      </c>
      <c r="B187" s="18" t="s">
        <v>28</v>
      </c>
      <c r="C187" s="18" t="s">
        <v>215</v>
      </c>
      <c r="D187" s="18" t="s">
        <v>29</v>
      </c>
      <c r="E187" s="18"/>
      <c r="F187" s="18"/>
      <c r="G187" s="19">
        <f>G188</f>
        <v>5526209</v>
      </c>
      <c r="H187" s="19">
        <f t="shared" ref="H187:I187" si="109">H188</f>
        <v>3282350</v>
      </c>
      <c r="I187" s="19">
        <f t="shared" si="109"/>
        <v>4312650</v>
      </c>
    </row>
    <row r="188" spans="1:9" ht="78.75" x14ac:dyDescent="0.25">
      <c r="A188" s="17" t="s">
        <v>73</v>
      </c>
      <c r="B188" s="18" t="s">
        <v>28</v>
      </c>
      <c r="C188" s="18" t="s">
        <v>215</v>
      </c>
      <c r="D188" s="18" t="s">
        <v>29</v>
      </c>
      <c r="E188" s="18" t="s">
        <v>72</v>
      </c>
      <c r="F188" s="18"/>
      <c r="G188" s="19">
        <f>G189</f>
        <v>5526209</v>
      </c>
      <c r="H188" s="19">
        <f t="shared" ref="H188:I188" si="110">H189</f>
        <v>3282350</v>
      </c>
      <c r="I188" s="19">
        <f t="shared" si="110"/>
        <v>4312650</v>
      </c>
    </row>
    <row r="189" spans="1:9" ht="31.5" x14ac:dyDescent="0.25">
      <c r="A189" s="17" t="s">
        <v>75</v>
      </c>
      <c r="B189" s="18" t="s">
        <v>28</v>
      </c>
      <c r="C189" s="18" t="s">
        <v>215</v>
      </c>
      <c r="D189" s="18" t="s">
        <v>29</v>
      </c>
      <c r="E189" s="18" t="s">
        <v>74</v>
      </c>
      <c r="F189" s="18"/>
      <c r="G189" s="19">
        <f>G190+G195</f>
        <v>5526209</v>
      </c>
      <c r="H189" s="19">
        <f t="shared" ref="H189:I189" si="111">H190+H195</f>
        <v>3282350</v>
      </c>
      <c r="I189" s="19">
        <f t="shared" si="111"/>
        <v>4312650</v>
      </c>
    </row>
    <row r="190" spans="1:9" ht="63" x14ac:dyDescent="0.25">
      <c r="A190" s="17" t="s">
        <v>219</v>
      </c>
      <c r="B190" s="18" t="s">
        <v>28</v>
      </c>
      <c r="C190" s="18" t="s">
        <v>215</v>
      </c>
      <c r="D190" s="18" t="s">
        <v>29</v>
      </c>
      <c r="E190" s="18" t="s">
        <v>218</v>
      </c>
      <c r="F190" s="18"/>
      <c r="G190" s="19">
        <f>G191+G193</f>
        <v>1177759</v>
      </c>
      <c r="H190" s="19">
        <f t="shared" ref="H190:I190" si="112">H191+H193</f>
        <v>742440</v>
      </c>
      <c r="I190" s="19">
        <f t="shared" si="112"/>
        <v>1872000</v>
      </c>
    </row>
    <row r="191" spans="1:9" ht="47.25" x14ac:dyDescent="0.25">
      <c r="A191" s="17" t="s">
        <v>221</v>
      </c>
      <c r="B191" s="18" t="s">
        <v>28</v>
      </c>
      <c r="C191" s="18" t="s">
        <v>215</v>
      </c>
      <c r="D191" s="18" t="s">
        <v>29</v>
      </c>
      <c r="E191" s="18" t="s">
        <v>220</v>
      </c>
      <c r="F191" s="18"/>
      <c r="G191" s="19">
        <f>SUM(G192)</f>
        <v>936000</v>
      </c>
      <c r="H191" s="19">
        <f t="shared" ref="H191:I191" si="113">SUM(H192)</f>
        <v>0</v>
      </c>
      <c r="I191" s="19">
        <f t="shared" si="113"/>
        <v>1872000</v>
      </c>
    </row>
    <row r="192" spans="1:9" ht="47.25" x14ac:dyDescent="0.25">
      <c r="A192" s="11" t="s">
        <v>45</v>
      </c>
      <c r="B192" s="12" t="s">
        <v>28</v>
      </c>
      <c r="C192" s="12" t="s">
        <v>215</v>
      </c>
      <c r="D192" s="12" t="s">
        <v>29</v>
      </c>
      <c r="E192" s="12" t="s">
        <v>220</v>
      </c>
      <c r="F192" s="12" t="s">
        <v>44</v>
      </c>
      <c r="G192" s="13">
        <v>936000</v>
      </c>
      <c r="H192" s="13">
        <v>0</v>
      </c>
      <c r="I192" s="13">
        <v>1872000</v>
      </c>
    </row>
    <row r="193" spans="1:9" ht="15.75" x14ac:dyDescent="0.25">
      <c r="A193" s="17" t="s">
        <v>223</v>
      </c>
      <c r="B193" s="18" t="s">
        <v>28</v>
      </c>
      <c r="C193" s="18" t="s">
        <v>215</v>
      </c>
      <c r="D193" s="18" t="s">
        <v>29</v>
      </c>
      <c r="E193" s="18" t="s">
        <v>222</v>
      </c>
      <c r="F193" s="18"/>
      <c r="G193" s="19">
        <f>G194</f>
        <v>241759</v>
      </c>
      <c r="H193" s="19">
        <f t="shared" ref="H193:I193" si="114">H194</f>
        <v>742440</v>
      </c>
      <c r="I193" s="19">
        <f t="shared" si="114"/>
        <v>0</v>
      </c>
    </row>
    <row r="194" spans="1:9" ht="47.25" x14ac:dyDescent="0.25">
      <c r="A194" s="11" t="s">
        <v>45</v>
      </c>
      <c r="B194" s="12" t="s">
        <v>28</v>
      </c>
      <c r="C194" s="12" t="s">
        <v>215</v>
      </c>
      <c r="D194" s="12" t="s">
        <v>29</v>
      </c>
      <c r="E194" s="12" t="s">
        <v>222</v>
      </c>
      <c r="F194" s="12" t="s">
        <v>44</v>
      </c>
      <c r="G194" s="13">
        <v>241759</v>
      </c>
      <c r="H194" s="13">
        <v>742440</v>
      </c>
      <c r="I194" s="13">
        <v>0</v>
      </c>
    </row>
    <row r="195" spans="1:9" ht="47.25" x14ac:dyDescent="0.25">
      <c r="A195" s="17" t="s">
        <v>225</v>
      </c>
      <c r="B195" s="18" t="s">
        <v>28</v>
      </c>
      <c r="C195" s="18" t="s">
        <v>215</v>
      </c>
      <c r="D195" s="18" t="s">
        <v>29</v>
      </c>
      <c r="E195" s="18" t="s">
        <v>224</v>
      </c>
      <c r="F195" s="18"/>
      <c r="G195" s="19">
        <f>G196+G198</f>
        <v>4348450</v>
      </c>
      <c r="H195" s="19">
        <f t="shared" ref="H195:I195" si="115">H196+H198</f>
        <v>2539910</v>
      </c>
      <c r="I195" s="19">
        <f t="shared" si="115"/>
        <v>2440650</v>
      </c>
    </row>
    <row r="196" spans="1:9" ht="31.5" x14ac:dyDescent="0.25">
      <c r="A196" s="17" t="s">
        <v>227</v>
      </c>
      <c r="B196" s="18" t="s">
        <v>28</v>
      </c>
      <c r="C196" s="18" t="s">
        <v>215</v>
      </c>
      <c r="D196" s="18" t="s">
        <v>29</v>
      </c>
      <c r="E196" s="18" t="s">
        <v>226</v>
      </c>
      <c r="F196" s="18"/>
      <c r="G196" s="19">
        <f>SUM(G197)</f>
        <v>4295750</v>
      </c>
      <c r="H196" s="19">
        <f t="shared" ref="H196:I196" si="116">SUM(H197)</f>
        <v>2485110</v>
      </c>
      <c r="I196" s="19">
        <f t="shared" si="116"/>
        <v>2385850</v>
      </c>
    </row>
    <row r="197" spans="1:9" ht="47.25" x14ac:dyDescent="0.25">
      <c r="A197" s="11" t="s">
        <v>45</v>
      </c>
      <c r="B197" s="12" t="s">
        <v>28</v>
      </c>
      <c r="C197" s="12" t="s">
        <v>215</v>
      </c>
      <c r="D197" s="12" t="s">
        <v>29</v>
      </c>
      <c r="E197" s="12" t="s">
        <v>226</v>
      </c>
      <c r="F197" s="12" t="s">
        <v>44</v>
      </c>
      <c r="G197" s="13">
        <v>4295750</v>
      </c>
      <c r="H197" s="13">
        <v>2485110</v>
      </c>
      <c r="I197" s="13">
        <v>2385850</v>
      </c>
    </row>
    <row r="198" spans="1:9" ht="63" x14ac:dyDescent="0.25">
      <c r="A198" s="17" t="s">
        <v>229</v>
      </c>
      <c r="B198" s="18" t="s">
        <v>28</v>
      </c>
      <c r="C198" s="18" t="s">
        <v>215</v>
      </c>
      <c r="D198" s="18" t="s">
        <v>29</v>
      </c>
      <c r="E198" s="18" t="s">
        <v>228</v>
      </c>
      <c r="F198" s="18"/>
      <c r="G198" s="19">
        <f>SUM(G199)</f>
        <v>52700</v>
      </c>
      <c r="H198" s="19">
        <f t="shared" ref="H198:I198" si="117">SUM(H199)</f>
        <v>54800</v>
      </c>
      <c r="I198" s="19">
        <f t="shared" si="117"/>
        <v>54800</v>
      </c>
    </row>
    <row r="199" spans="1:9" ht="47.25" x14ac:dyDescent="0.25">
      <c r="A199" s="11" t="s">
        <v>45</v>
      </c>
      <c r="B199" s="12" t="s">
        <v>28</v>
      </c>
      <c r="C199" s="12" t="s">
        <v>215</v>
      </c>
      <c r="D199" s="12" t="s">
        <v>29</v>
      </c>
      <c r="E199" s="12" t="s">
        <v>228</v>
      </c>
      <c r="F199" s="12" t="s">
        <v>44</v>
      </c>
      <c r="G199" s="13">
        <v>52700</v>
      </c>
      <c r="H199" s="13">
        <v>54800</v>
      </c>
      <c r="I199" s="13">
        <v>54800</v>
      </c>
    </row>
    <row r="200" spans="1:9" ht="15.75" x14ac:dyDescent="0.25">
      <c r="A200" s="17" t="s">
        <v>230</v>
      </c>
      <c r="B200" s="18" t="s">
        <v>28</v>
      </c>
      <c r="C200" s="18" t="s">
        <v>215</v>
      </c>
      <c r="D200" s="18" t="s">
        <v>110</v>
      </c>
      <c r="E200" s="18"/>
      <c r="F200" s="18"/>
      <c r="G200" s="19">
        <f>G201+G206</f>
        <v>4521151.42</v>
      </c>
      <c r="H200" s="19">
        <f t="shared" ref="H200:I200" si="118">H201+H206</f>
        <v>587200</v>
      </c>
      <c r="I200" s="19">
        <f t="shared" si="118"/>
        <v>5741200</v>
      </c>
    </row>
    <row r="201" spans="1:9" ht="31.5" x14ac:dyDescent="0.25">
      <c r="A201" s="17" t="s">
        <v>55</v>
      </c>
      <c r="B201" s="18" t="s">
        <v>28</v>
      </c>
      <c r="C201" s="18" t="s">
        <v>215</v>
      </c>
      <c r="D201" s="18" t="s">
        <v>110</v>
      </c>
      <c r="E201" s="18" t="s">
        <v>54</v>
      </c>
      <c r="F201" s="18"/>
      <c r="G201" s="19">
        <f>SUM(G202)</f>
        <v>4133531.42</v>
      </c>
      <c r="H201" s="19">
        <f t="shared" ref="H201:I201" si="119">SUM(H202)</f>
        <v>0</v>
      </c>
      <c r="I201" s="19">
        <f t="shared" si="119"/>
        <v>0</v>
      </c>
    </row>
    <row r="202" spans="1:9" ht="47.25" x14ac:dyDescent="0.25">
      <c r="A202" s="17" t="s">
        <v>232</v>
      </c>
      <c r="B202" s="18" t="s">
        <v>28</v>
      </c>
      <c r="C202" s="18" t="s">
        <v>215</v>
      </c>
      <c r="D202" s="18" t="s">
        <v>110</v>
      </c>
      <c r="E202" s="18" t="s">
        <v>231</v>
      </c>
      <c r="F202" s="18"/>
      <c r="G202" s="19">
        <f>SUM(G203)</f>
        <v>4133531.42</v>
      </c>
      <c r="H202" s="19">
        <f>SUM(H203)</f>
        <v>0</v>
      </c>
      <c r="I202" s="19">
        <f>SUM(I203)</f>
        <v>0</v>
      </c>
    </row>
    <row r="203" spans="1:9" ht="63" x14ac:dyDescent="0.25">
      <c r="A203" s="17" t="s">
        <v>234</v>
      </c>
      <c r="B203" s="18" t="s">
        <v>28</v>
      </c>
      <c r="C203" s="18" t="s">
        <v>215</v>
      </c>
      <c r="D203" s="18" t="s">
        <v>110</v>
      </c>
      <c r="E203" s="18" t="s">
        <v>233</v>
      </c>
      <c r="F203" s="18"/>
      <c r="G203" s="19">
        <f>SUM(G204:G205)</f>
        <v>4133531.42</v>
      </c>
      <c r="H203" s="19">
        <f t="shared" ref="H203:I203" si="120">SUM(H204:H205)</f>
        <v>0</v>
      </c>
      <c r="I203" s="19">
        <f t="shared" si="120"/>
        <v>0</v>
      </c>
    </row>
    <row r="204" spans="1:9" ht="47.25" x14ac:dyDescent="0.25">
      <c r="A204" s="11" t="s">
        <v>45</v>
      </c>
      <c r="B204" s="12" t="s">
        <v>28</v>
      </c>
      <c r="C204" s="12" t="s">
        <v>215</v>
      </c>
      <c r="D204" s="12" t="s">
        <v>110</v>
      </c>
      <c r="E204" s="12" t="s">
        <v>233</v>
      </c>
      <c r="F204" s="12" t="s">
        <v>44</v>
      </c>
      <c r="G204" s="13">
        <v>804960.65</v>
      </c>
      <c r="H204" s="13">
        <v>0</v>
      </c>
      <c r="I204" s="13">
        <v>0</v>
      </c>
    </row>
    <row r="205" spans="1:9" ht="47.25" x14ac:dyDescent="0.25">
      <c r="A205" s="11" t="s">
        <v>170</v>
      </c>
      <c r="B205" s="12" t="s">
        <v>28</v>
      </c>
      <c r="C205" s="12" t="s">
        <v>215</v>
      </c>
      <c r="D205" s="12" t="s">
        <v>110</v>
      </c>
      <c r="E205" s="12" t="s">
        <v>233</v>
      </c>
      <c r="F205" s="12" t="s">
        <v>169</v>
      </c>
      <c r="G205" s="13">
        <v>3328570.77</v>
      </c>
      <c r="H205" s="13">
        <v>0</v>
      </c>
      <c r="I205" s="13">
        <v>0</v>
      </c>
    </row>
    <row r="206" spans="1:9" ht="78.75" x14ac:dyDescent="0.25">
      <c r="A206" s="17" t="s">
        <v>89</v>
      </c>
      <c r="B206" s="18" t="s">
        <v>28</v>
      </c>
      <c r="C206" s="18" t="s">
        <v>215</v>
      </c>
      <c r="D206" s="18" t="s">
        <v>110</v>
      </c>
      <c r="E206" s="18" t="s">
        <v>88</v>
      </c>
      <c r="F206" s="18"/>
      <c r="G206" s="19">
        <f>SUM(G207)</f>
        <v>387620</v>
      </c>
      <c r="H206" s="19">
        <f t="shared" ref="H206:I206" si="121">SUM(H207)</f>
        <v>587200</v>
      </c>
      <c r="I206" s="19">
        <f t="shared" si="121"/>
        <v>5741200</v>
      </c>
    </row>
    <row r="207" spans="1:9" ht="63" x14ac:dyDescent="0.25">
      <c r="A207" s="17" t="s">
        <v>236</v>
      </c>
      <c r="B207" s="18" t="s">
        <v>28</v>
      </c>
      <c r="C207" s="18" t="s">
        <v>215</v>
      </c>
      <c r="D207" s="18" t="s">
        <v>110</v>
      </c>
      <c r="E207" s="18" t="s">
        <v>235</v>
      </c>
      <c r="F207" s="18"/>
      <c r="G207" s="19">
        <f>SUM(G208)</f>
        <v>387620</v>
      </c>
      <c r="H207" s="19">
        <f t="shared" ref="H207:I207" si="122">SUM(H208)</f>
        <v>587200</v>
      </c>
      <c r="I207" s="19">
        <f t="shared" si="122"/>
        <v>5741200</v>
      </c>
    </row>
    <row r="208" spans="1:9" ht="63" x14ac:dyDescent="0.25">
      <c r="A208" s="17" t="s">
        <v>238</v>
      </c>
      <c r="B208" s="18" t="s">
        <v>28</v>
      </c>
      <c r="C208" s="18" t="s">
        <v>215</v>
      </c>
      <c r="D208" s="18" t="s">
        <v>110</v>
      </c>
      <c r="E208" s="18" t="s">
        <v>237</v>
      </c>
      <c r="F208" s="18"/>
      <c r="G208" s="19">
        <f>SUM(G209)</f>
        <v>387620</v>
      </c>
      <c r="H208" s="19">
        <f t="shared" ref="H208:I208" si="123">SUM(H209)</f>
        <v>587200</v>
      </c>
      <c r="I208" s="19">
        <f t="shared" si="123"/>
        <v>5741200</v>
      </c>
    </row>
    <row r="209" spans="1:9" ht="47.25" x14ac:dyDescent="0.25">
      <c r="A209" s="17" t="s">
        <v>239</v>
      </c>
      <c r="B209" s="18" t="s">
        <v>28</v>
      </c>
      <c r="C209" s="18" t="s">
        <v>215</v>
      </c>
      <c r="D209" s="18" t="s">
        <v>110</v>
      </c>
      <c r="E209" s="12" t="s">
        <v>376</v>
      </c>
      <c r="F209" s="18"/>
      <c r="G209" s="19">
        <f>SUM(G210)</f>
        <v>387620</v>
      </c>
      <c r="H209" s="19">
        <f t="shared" ref="H209:I209" si="124">SUM(H210)</f>
        <v>587200</v>
      </c>
      <c r="I209" s="19">
        <f t="shared" si="124"/>
        <v>5741200</v>
      </c>
    </row>
    <row r="210" spans="1:9" ht="47.25" x14ac:dyDescent="0.25">
      <c r="A210" s="24" t="s">
        <v>170</v>
      </c>
      <c r="B210" s="12" t="s">
        <v>28</v>
      </c>
      <c r="C210" s="12" t="s">
        <v>215</v>
      </c>
      <c r="D210" s="12" t="s">
        <v>110</v>
      </c>
      <c r="E210" s="12" t="s">
        <v>376</v>
      </c>
      <c r="F210" s="12" t="s">
        <v>169</v>
      </c>
      <c r="G210" s="13">
        <f>648900-261280</f>
        <v>387620</v>
      </c>
      <c r="H210" s="13">
        <v>587200</v>
      </c>
      <c r="I210" s="13">
        <f>587200+5154000</f>
        <v>5741200</v>
      </c>
    </row>
    <row r="211" spans="1:9" ht="15.75" x14ac:dyDescent="0.25">
      <c r="A211" s="17" t="s">
        <v>240</v>
      </c>
      <c r="B211" s="18" t="s">
        <v>28</v>
      </c>
      <c r="C211" s="18" t="s">
        <v>215</v>
      </c>
      <c r="D211" s="18" t="s">
        <v>112</v>
      </c>
      <c r="E211" s="18"/>
      <c r="F211" s="18"/>
      <c r="G211" s="19">
        <f>G212+G219+G224+G242+G246</f>
        <v>39990008.039999999</v>
      </c>
      <c r="H211" s="19">
        <f t="shared" ref="H211:I211" si="125">H212+H219+H224+H242+H246</f>
        <v>22306797.469999999</v>
      </c>
      <c r="I211" s="19">
        <f t="shared" si="125"/>
        <v>23720814.210000001</v>
      </c>
    </row>
    <row r="212" spans="1:9" ht="31.5" x14ac:dyDescent="0.25">
      <c r="A212" s="17" t="s">
        <v>55</v>
      </c>
      <c r="B212" s="18" t="s">
        <v>28</v>
      </c>
      <c r="C212" s="18" t="s">
        <v>215</v>
      </c>
      <c r="D212" s="18" t="s">
        <v>112</v>
      </c>
      <c r="E212" s="18" t="s">
        <v>54</v>
      </c>
      <c r="F212" s="18"/>
      <c r="G212" s="19">
        <f>G213</f>
        <v>2801850.84</v>
      </c>
      <c r="H212" s="19">
        <f t="shared" ref="H212:I212" si="126">H213</f>
        <v>681397.47</v>
      </c>
      <c r="I212" s="19">
        <f t="shared" si="126"/>
        <v>749614.21</v>
      </c>
    </row>
    <row r="213" spans="1:9" ht="47.25" x14ac:dyDescent="0.25">
      <c r="A213" s="17" t="s">
        <v>232</v>
      </c>
      <c r="B213" s="18" t="s">
        <v>28</v>
      </c>
      <c r="C213" s="18" t="s">
        <v>215</v>
      </c>
      <c r="D213" s="18" t="s">
        <v>112</v>
      </c>
      <c r="E213" s="18" t="s">
        <v>231</v>
      </c>
      <c r="F213" s="18"/>
      <c r="G213" s="19">
        <f>G214+G216</f>
        <v>2801850.84</v>
      </c>
      <c r="H213" s="19">
        <f t="shared" ref="H213:I213" si="127">H214+H216</f>
        <v>681397.47</v>
      </c>
      <c r="I213" s="19">
        <f t="shared" si="127"/>
        <v>749614.21</v>
      </c>
    </row>
    <row r="214" spans="1:9" ht="63" x14ac:dyDescent="0.25">
      <c r="A214" s="17" t="s">
        <v>242</v>
      </c>
      <c r="B214" s="18" t="s">
        <v>28</v>
      </c>
      <c r="C214" s="18" t="s">
        <v>215</v>
      </c>
      <c r="D214" s="18" t="s">
        <v>112</v>
      </c>
      <c r="E214" s="18" t="s">
        <v>241</v>
      </c>
      <c r="F214" s="18"/>
      <c r="G214" s="19">
        <f>SUM(G215)</f>
        <v>1906836.04</v>
      </c>
      <c r="H214" s="19">
        <f t="shared" ref="H214:I214" si="128">SUM(H215)</f>
        <v>0</v>
      </c>
      <c r="I214" s="19">
        <f t="shared" si="128"/>
        <v>0</v>
      </c>
    </row>
    <row r="215" spans="1:9" ht="47.25" x14ac:dyDescent="0.25">
      <c r="A215" s="11" t="s">
        <v>45</v>
      </c>
      <c r="B215" s="12" t="s">
        <v>28</v>
      </c>
      <c r="C215" s="12" t="s">
        <v>215</v>
      </c>
      <c r="D215" s="12" t="s">
        <v>112</v>
      </c>
      <c r="E215" s="12" t="s">
        <v>241</v>
      </c>
      <c r="F215" s="12" t="s">
        <v>44</v>
      </c>
      <c r="G215" s="13">
        <f>2000000-93163.96</f>
        <v>1906836.04</v>
      </c>
      <c r="H215" s="13">
        <v>0</v>
      </c>
      <c r="I215" s="13">
        <v>0</v>
      </c>
    </row>
    <row r="216" spans="1:9" ht="31.5" x14ac:dyDescent="0.25">
      <c r="A216" s="17" t="s">
        <v>244</v>
      </c>
      <c r="B216" s="18" t="s">
        <v>28</v>
      </c>
      <c r="C216" s="18" t="s">
        <v>215</v>
      </c>
      <c r="D216" s="18" t="s">
        <v>112</v>
      </c>
      <c r="E216" s="18" t="s">
        <v>243</v>
      </c>
      <c r="F216" s="18"/>
      <c r="G216" s="19">
        <f>SUM(G217:G218)</f>
        <v>895014.8</v>
      </c>
      <c r="H216" s="19">
        <f t="shared" ref="H216:I216" si="129">SUM(H217:H218)</f>
        <v>681397.47</v>
      </c>
      <c r="I216" s="19">
        <f t="shared" si="129"/>
        <v>749614.21</v>
      </c>
    </row>
    <row r="217" spans="1:9" ht="47.25" x14ac:dyDescent="0.25">
      <c r="A217" s="11" t="s">
        <v>45</v>
      </c>
      <c r="B217" s="12" t="s">
        <v>28</v>
      </c>
      <c r="C217" s="12" t="s">
        <v>215</v>
      </c>
      <c r="D217" s="12" t="s">
        <v>112</v>
      </c>
      <c r="E217" s="12" t="s">
        <v>243</v>
      </c>
      <c r="F217" s="12" t="s">
        <v>44</v>
      </c>
      <c r="G217" s="13">
        <v>633734.80000000005</v>
      </c>
      <c r="H217" s="13">
        <v>681397.47</v>
      </c>
      <c r="I217" s="13">
        <v>749614.21</v>
      </c>
    </row>
    <row r="218" spans="1:9" ht="15.75" x14ac:dyDescent="0.25">
      <c r="A218" s="17" t="s">
        <v>47</v>
      </c>
      <c r="B218" s="12" t="s">
        <v>28</v>
      </c>
      <c r="C218" s="12" t="s">
        <v>215</v>
      </c>
      <c r="D218" s="12" t="s">
        <v>112</v>
      </c>
      <c r="E218" s="12" t="s">
        <v>243</v>
      </c>
      <c r="F218" s="12" t="s">
        <v>46</v>
      </c>
      <c r="G218" s="13">
        <v>261280</v>
      </c>
      <c r="H218" s="13">
        <v>0</v>
      </c>
      <c r="I218" s="13">
        <v>0</v>
      </c>
    </row>
    <row r="219" spans="1:9" ht="78.75" x14ac:dyDescent="0.25">
      <c r="A219" s="17" t="s">
        <v>73</v>
      </c>
      <c r="B219" s="18" t="s">
        <v>28</v>
      </c>
      <c r="C219" s="18" t="s">
        <v>215</v>
      </c>
      <c r="D219" s="18" t="s">
        <v>112</v>
      </c>
      <c r="E219" s="18" t="s">
        <v>72</v>
      </c>
      <c r="F219" s="18"/>
      <c r="G219" s="19">
        <f>SUM(G220)</f>
        <v>0</v>
      </c>
      <c r="H219" s="19">
        <f t="shared" ref="H219:I219" si="130">SUM(H220)</f>
        <v>2230300</v>
      </c>
      <c r="I219" s="19">
        <f t="shared" si="130"/>
        <v>2709200</v>
      </c>
    </row>
    <row r="220" spans="1:9" ht="47.25" x14ac:dyDescent="0.25">
      <c r="A220" s="17" t="s">
        <v>199</v>
      </c>
      <c r="B220" s="18" t="s">
        <v>28</v>
      </c>
      <c r="C220" s="18" t="s">
        <v>215</v>
      </c>
      <c r="D220" s="18" t="s">
        <v>112</v>
      </c>
      <c r="E220" s="18" t="s">
        <v>198</v>
      </c>
      <c r="F220" s="18"/>
      <c r="G220" s="19">
        <f>G221</f>
        <v>0</v>
      </c>
      <c r="H220" s="19">
        <f t="shared" ref="H220:I220" si="131">H221</f>
        <v>2230300</v>
      </c>
      <c r="I220" s="19">
        <f t="shared" si="131"/>
        <v>2709200</v>
      </c>
    </row>
    <row r="221" spans="1:9" ht="47.25" x14ac:dyDescent="0.25">
      <c r="A221" s="17" t="s">
        <v>201</v>
      </c>
      <c r="B221" s="18" t="s">
        <v>28</v>
      </c>
      <c r="C221" s="18" t="s">
        <v>215</v>
      </c>
      <c r="D221" s="18" t="s">
        <v>112</v>
      </c>
      <c r="E221" s="18" t="s">
        <v>200</v>
      </c>
      <c r="F221" s="18"/>
      <c r="G221" s="19">
        <f>G222</f>
        <v>0</v>
      </c>
      <c r="H221" s="19">
        <f t="shared" ref="H221:I221" si="132">H222</f>
        <v>2230300</v>
      </c>
      <c r="I221" s="19">
        <f t="shared" si="132"/>
        <v>2709200</v>
      </c>
    </row>
    <row r="222" spans="1:9" ht="15.75" x14ac:dyDescent="0.25">
      <c r="A222" s="17" t="s">
        <v>246</v>
      </c>
      <c r="B222" s="18" t="s">
        <v>28</v>
      </c>
      <c r="C222" s="18" t="s">
        <v>215</v>
      </c>
      <c r="D222" s="18" t="s">
        <v>112</v>
      </c>
      <c r="E222" s="18" t="s">
        <v>245</v>
      </c>
      <c r="F222" s="18"/>
      <c r="G222" s="19">
        <f>G223</f>
        <v>0</v>
      </c>
      <c r="H222" s="19">
        <f t="shared" ref="H222:I222" si="133">H223</f>
        <v>2230300</v>
      </c>
      <c r="I222" s="19">
        <f t="shared" si="133"/>
        <v>2709200</v>
      </c>
    </row>
    <row r="223" spans="1:9" ht="47.25" x14ac:dyDescent="0.25">
      <c r="A223" s="11" t="s">
        <v>170</v>
      </c>
      <c r="B223" s="12" t="s">
        <v>28</v>
      </c>
      <c r="C223" s="12" t="s">
        <v>215</v>
      </c>
      <c r="D223" s="12" t="s">
        <v>112</v>
      </c>
      <c r="E223" s="12" t="s">
        <v>245</v>
      </c>
      <c r="F223" s="12" t="s">
        <v>169</v>
      </c>
      <c r="G223" s="13">
        <v>0</v>
      </c>
      <c r="H223" s="13">
        <v>2230300</v>
      </c>
      <c r="I223" s="13">
        <v>2709200</v>
      </c>
    </row>
    <row r="224" spans="1:9" ht="78.75" x14ac:dyDescent="0.25">
      <c r="A224" s="17" t="s">
        <v>89</v>
      </c>
      <c r="B224" s="18" t="s">
        <v>28</v>
      </c>
      <c r="C224" s="18" t="s">
        <v>215</v>
      </c>
      <c r="D224" s="18" t="s">
        <v>112</v>
      </c>
      <c r="E224" s="18" t="s">
        <v>88</v>
      </c>
      <c r="F224" s="18"/>
      <c r="G224" s="19">
        <f>G225</f>
        <v>25086205.939999998</v>
      </c>
      <c r="H224" s="19">
        <f t="shared" ref="H224:I224" si="134">H225</f>
        <v>18342400</v>
      </c>
      <c r="I224" s="19">
        <f t="shared" si="134"/>
        <v>19209300</v>
      </c>
    </row>
    <row r="225" spans="1:10" ht="31.5" x14ac:dyDescent="0.25">
      <c r="A225" s="17" t="s">
        <v>248</v>
      </c>
      <c r="B225" s="18" t="s">
        <v>28</v>
      </c>
      <c r="C225" s="18" t="s">
        <v>215</v>
      </c>
      <c r="D225" s="18" t="s">
        <v>112</v>
      </c>
      <c r="E225" s="18" t="s">
        <v>247</v>
      </c>
      <c r="F225" s="18"/>
      <c r="G225" s="19">
        <f>G226</f>
        <v>25086205.939999998</v>
      </c>
      <c r="H225" s="19">
        <f t="shared" ref="H225:I225" si="135">H226</f>
        <v>18342400</v>
      </c>
      <c r="I225" s="19">
        <f t="shared" si="135"/>
        <v>19209300</v>
      </c>
      <c r="J225" s="19"/>
    </row>
    <row r="226" spans="1:10" ht="63" x14ac:dyDescent="0.25">
      <c r="A226" s="17" t="s">
        <v>250</v>
      </c>
      <c r="B226" s="18" t="s">
        <v>28</v>
      </c>
      <c r="C226" s="18" t="s">
        <v>215</v>
      </c>
      <c r="D226" s="18" t="s">
        <v>112</v>
      </c>
      <c r="E226" s="18" t="s">
        <v>249</v>
      </c>
      <c r="F226" s="18"/>
      <c r="G226" s="19">
        <f>G227+G230+G232+G234+G236+G238+G240</f>
        <v>25086205.939999998</v>
      </c>
      <c r="H226" s="19">
        <f t="shared" ref="H226:I226" si="136">H227+H230+H232+H234+H236+H238+H240</f>
        <v>18342400</v>
      </c>
      <c r="I226" s="19">
        <f t="shared" si="136"/>
        <v>19209300</v>
      </c>
    </row>
    <row r="227" spans="1:10" ht="15.75" x14ac:dyDescent="0.25">
      <c r="A227" s="17" t="s">
        <v>252</v>
      </c>
      <c r="B227" s="18" t="s">
        <v>28</v>
      </c>
      <c r="C227" s="18" t="s">
        <v>215</v>
      </c>
      <c r="D227" s="18" t="s">
        <v>112</v>
      </c>
      <c r="E227" s="18" t="s">
        <v>251</v>
      </c>
      <c r="F227" s="18"/>
      <c r="G227" s="19">
        <f>SUM(G228:G229)</f>
        <v>15906468.939999999</v>
      </c>
      <c r="H227" s="19">
        <f t="shared" ref="H227:I227" si="137">SUM(H228:H229)</f>
        <v>12379300</v>
      </c>
      <c r="I227" s="19">
        <f t="shared" si="137"/>
        <v>12998300</v>
      </c>
    </row>
    <row r="228" spans="1:10" ht="47.25" x14ac:dyDescent="0.25">
      <c r="A228" s="11" t="s">
        <v>45</v>
      </c>
      <c r="B228" s="12" t="s">
        <v>28</v>
      </c>
      <c r="C228" s="12" t="s">
        <v>215</v>
      </c>
      <c r="D228" s="12" t="s">
        <v>112</v>
      </c>
      <c r="E228" s="12" t="s">
        <v>251</v>
      </c>
      <c r="F228" s="12" t="s">
        <v>44</v>
      </c>
      <c r="G228" s="13">
        <v>15435616.939999999</v>
      </c>
      <c r="H228" s="13">
        <v>12379300</v>
      </c>
      <c r="I228" s="13">
        <v>12998300</v>
      </c>
    </row>
    <row r="229" spans="1:10" ht="47.25" x14ac:dyDescent="0.25">
      <c r="A229" s="11" t="s">
        <v>170</v>
      </c>
      <c r="B229" s="12" t="s">
        <v>28</v>
      </c>
      <c r="C229" s="12" t="s">
        <v>215</v>
      </c>
      <c r="D229" s="12" t="s">
        <v>112</v>
      </c>
      <c r="E229" s="12" t="s">
        <v>251</v>
      </c>
      <c r="F229" s="12" t="s">
        <v>169</v>
      </c>
      <c r="G229" s="13">
        <v>470852</v>
      </c>
      <c r="H229" s="13">
        <v>0</v>
      </c>
      <c r="I229" s="13">
        <v>0</v>
      </c>
    </row>
    <row r="230" spans="1:10" ht="15.75" x14ac:dyDescent="0.25">
      <c r="A230" s="17" t="s">
        <v>254</v>
      </c>
      <c r="B230" s="18" t="s">
        <v>28</v>
      </c>
      <c r="C230" s="18" t="s">
        <v>215</v>
      </c>
      <c r="D230" s="18" t="s">
        <v>112</v>
      </c>
      <c r="E230" s="18" t="s">
        <v>253</v>
      </c>
      <c r="F230" s="18"/>
      <c r="G230" s="19">
        <f>G231</f>
        <v>3239239</v>
      </c>
      <c r="H230" s="19">
        <f t="shared" ref="H230:I230" si="138">H231</f>
        <v>2422000</v>
      </c>
      <c r="I230" s="19">
        <f t="shared" si="138"/>
        <v>2518800</v>
      </c>
    </row>
    <row r="231" spans="1:10" ht="47.25" x14ac:dyDescent="0.25">
      <c r="A231" s="11" t="s">
        <v>45</v>
      </c>
      <c r="B231" s="12" t="s">
        <v>28</v>
      </c>
      <c r="C231" s="12" t="s">
        <v>215</v>
      </c>
      <c r="D231" s="12" t="s">
        <v>112</v>
      </c>
      <c r="E231" s="12" t="s">
        <v>253</v>
      </c>
      <c r="F231" s="12" t="s">
        <v>44</v>
      </c>
      <c r="G231" s="13">
        <v>3239239</v>
      </c>
      <c r="H231" s="13">
        <v>2422000</v>
      </c>
      <c r="I231" s="13">
        <v>2518800</v>
      </c>
    </row>
    <row r="232" spans="1:10" ht="31.5" x14ac:dyDescent="0.25">
      <c r="A232" s="17" t="s">
        <v>256</v>
      </c>
      <c r="B232" s="18" t="s">
        <v>28</v>
      </c>
      <c r="C232" s="18" t="s">
        <v>215</v>
      </c>
      <c r="D232" s="18" t="s">
        <v>112</v>
      </c>
      <c r="E232" s="18" t="s">
        <v>255</v>
      </c>
      <c r="F232" s="18"/>
      <c r="G232" s="19">
        <f>SUM(G233)</f>
        <v>4575503.12</v>
      </c>
      <c r="H232" s="19">
        <f t="shared" ref="H232:I232" si="139">SUM(H233)</f>
        <v>2365500</v>
      </c>
      <c r="I232" s="19">
        <f t="shared" si="139"/>
        <v>2460100</v>
      </c>
    </row>
    <row r="233" spans="1:10" ht="47.25" x14ac:dyDescent="0.25">
      <c r="A233" s="11" t="s">
        <v>45</v>
      </c>
      <c r="B233" s="12" t="s">
        <v>28</v>
      </c>
      <c r="C233" s="12" t="s">
        <v>215</v>
      </c>
      <c r="D233" s="12" t="s">
        <v>112</v>
      </c>
      <c r="E233" s="12" t="s">
        <v>255</v>
      </c>
      <c r="F233" s="12" t="s">
        <v>44</v>
      </c>
      <c r="G233" s="13">
        <v>4575503.12</v>
      </c>
      <c r="H233" s="13">
        <v>2365500</v>
      </c>
      <c r="I233" s="13">
        <v>2460100</v>
      </c>
    </row>
    <row r="234" spans="1:10" ht="31.5" x14ac:dyDescent="0.25">
      <c r="A234" s="17" t="s">
        <v>258</v>
      </c>
      <c r="B234" s="18" t="s">
        <v>28</v>
      </c>
      <c r="C234" s="18" t="s">
        <v>215</v>
      </c>
      <c r="D234" s="18" t="s">
        <v>112</v>
      </c>
      <c r="E234" s="18" t="s">
        <v>257</v>
      </c>
      <c r="F234" s="18"/>
      <c r="G234" s="19">
        <f>SUM(G235)</f>
        <v>796500</v>
      </c>
      <c r="H234" s="19">
        <f t="shared" ref="H234:I234" si="140">SUM(H235)</f>
        <v>689300</v>
      </c>
      <c r="I234" s="19">
        <f t="shared" si="140"/>
        <v>723800</v>
      </c>
    </row>
    <row r="235" spans="1:10" ht="47.25" x14ac:dyDescent="0.25">
      <c r="A235" s="11" t="s">
        <v>45</v>
      </c>
      <c r="B235" s="12" t="s">
        <v>28</v>
      </c>
      <c r="C235" s="12" t="s">
        <v>215</v>
      </c>
      <c r="D235" s="12" t="s">
        <v>112</v>
      </c>
      <c r="E235" s="12" t="s">
        <v>257</v>
      </c>
      <c r="F235" s="12" t="s">
        <v>44</v>
      </c>
      <c r="G235" s="13">
        <v>796500</v>
      </c>
      <c r="H235" s="13">
        <v>689300</v>
      </c>
      <c r="I235" s="13">
        <v>723800</v>
      </c>
    </row>
    <row r="236" spans="1:10" ht="15.75" x14ac:dyDescent="0.25">
      <c r="A236" s="17" t="s">
        <v>260</v>
      </c>
      <c r="B236" s="18" t="s">
        <v>28</v>
      </c>
      <c r="C236" s="18" t="s">
        <v>215</v>
      </c>
      <c r="D236" s="18" t="s">
        <v>112</v>
      </c>
      <c r="E236" s="18" t="s">
        <v>259</v>
      </c>
      <c r="F236" s="18"/>
      <c r="G236" s="19">
        <f>G237</f>
        <v>277200</v>
      </c>
      <c r="H236" s="19">
        <f t="shared" ref="H236:I236" si="141">H237</f>
        <v>266500</v>
      </c>
      <c r="I236" s="19">
        <f t="shared" si="141"/>
        <v>279800</v>
      </c>
    </row>
    <row r="237" spans="1:10" ht="47.25" x14ac:dyDescent="0.25">
      <c r="A237" s="11" t="s">
        <v>45</v>
      </c>
      <c r="B237" s="12" t="s">
        <v>28</v>
      </c>
      <c r="C237" s="12" t="s">
        <v>215</v>
      </c>
      <c r="D237" s="12" t="s">
        <v>112</v>
      </c>
      <c r="E237" s="12" t="s">
        <v>259</v>
      </c>
      <c r="F237" s="12" t="s">
        <v>44</v>
      </c>
      <c r="G237" s="13">
        <v>277200</v>
      </c>
      <c r="H237" s="13">
        <v>266500</v>
      </c>
      <c r="I237" s="13">
        <v>279800</v>
      </c>
    </row>
    <row r="238" spans="1:10" ht="31.5" x14ac:dyDescent="0.25">
      <c r="A238" s="17" t="s">
        <v>262</v>
      </c>
      <c r="B238" s="18" t="s">
        <v>28</v>
      </c>
      <c r="C238" s="18" t="s">
        <v>215</v>
      </c>
      <c r="D238" s="18" t="s">
        <v>112</v>
      </c>
      <c r="E238" s="18" t="s">
        <v>261</v>
      </c>
      <c r="F238" s="18"/>
      <c r="G238" s="19">
        <f>SUM(G239)</f>
        <v>199944.89</v>
      </c>
      <c r="H238" s="19">
        <f t="shared" ref="H238:I238" si="142">SUM(H239)</f>
        <v>219800</v>
      </c>
      <c r="I238" s="19">
        <f t="shared" si="142"/>
        <v>228500</v>
      </c>
    </row>
    <row r="239" spans="1:10" ht="47.25" x14ac:dyDescent="0.25">
      <c r="A239" s="17" t="s">
        <v>45</v>
      </c>
      <c r="B239" s="18" t="s">
        <v>28</v>
      </c>
      <c r="C239" s="18" t="s">
        <v>215</v>
      </c>
      <c r="D239" s="18" t="s">
        <v>112</v>
      </c>
      <c r="E239" s="18" t="s">
        <v>261</v>
      </c>
      <c r="F239" s="18" t="s">
        <v>44</v>
      </c>
      <c r="G239" s="19">
        <v>199944.89</v>
      </c>
      <c r="H239" s="19">
        <v>219800</v>
      </c>
      <c r="I239" s="19">
        <v>228500</v>
      </c>
    </row>
    <row r="240" spans="1:10" ht="15.75" x14ac:dyDescent="0.25">
      <c r="A240" s="17" t="s">
        <v>375</v>
      </c>
      <c r="B240" s="18" t="s">
        <v>28</v>
      </c>
      <c r="C240" s="18" t="s">
        <v>215</v>
      </c>
      <c r="D240" s="18" t="s">
        <v>112</v>
      </c>
      <c r="E240" s="18" t="s">
        <v>374</v>
      </c>
      <c r="F240" s="18"/>
      <c r="G240" s="19">
        <f>G241</f>
        <v>91349.99</v>
      </c>
      <c r="H240" s="19">
        <f t="shared" ref="H240:I240" si="143">H241</f>
        <v>0</v>
      </c>
      <c r="I240" s="19">
        <f t="shared" si="143"/>
        <v>0</v>
      </c>
    </row>
    <row r="241" spans="1:9" ht="47.25" x14ac:dyDescent="0.25">
      <c r="A241" s="17" t="s">
        <v>45</v>
      </c>
      <c r="B241" s="18" t="s">
        <v>28</v>
      </c>
      <c r="C241" s="18" t="s">
        <v>215</v>
      </c>
      <c r="D241" s="18" t="s">
        <v>112</v>
      </c>
      <c r="E241" s="18" t="s">
        <v>374</v>
      </c>
      <c r="F241" s="18" t="s">
        <v>44</v>
      </c>
      <c r="G241" s="19">
        <v>91349.99</v>
      </c>
      <c r="H241" s="19">
        <v>0</v>
      </c>
      <c r="I241" s="19">
        <v>0</v>
      </c>
    </row>
    <row r="242" spans="1:9" ht="47.25" x14ac:dyDescent="0.25">
      <c r="A242" s="17" t="s">
        <v>186</v>
      </c>
      <c r="B242" s="18" t="s">
        <v>28</v>
      </c>
      <c r="C242" s="18" t="s">
        <v>215</v>
      </c>
      <c r="D242" s="18" t="s">
        <v>112</v>
      </c>
      <c r="E242" s="18" t="s">
        <v>185</v>
      </c>
      <c r="F242" s="18"/>
      <c r="G242" s="19">
        <f>SUM(G243)</f>
        <v>1049251.26</v>
      </c>
      <c r="H242" s="19">
        <f t="shared" ref="H242:I242" si="144">SUM(H243)</f>
        <v>0</v>
      </c>
      <c r="I242" s="19">
        <f t="shared" si="144"/>
        <v>0</v>
      </c>
    </row>
    <row r="243" spans="1:9" ht="47.25" x14ac:dyDescent="0.25">
      <c r="A243" s="17" t="s">
        <v>264</v>
      </c>
      <c r="B243" s="18" t="s">
        <v>28</v>
      </c>
      <c r="C243" s="18" t="s">
        <v>215</v>
      </c>
      <c r="D243" s="18" t="s">
        <v>112</v>
      </c>
      <c r="E243" s="18" t="s">
        <v>263</v>
      </c>
      <c r="F243" s="18"/>
      <c r="G243" s="19">
        <f>SUM(G244)</f>
        <v>1049251.26</v>
      </c>
      <c r="H243" s="19">
        <f t="shared" ref="H243:I243" si="145">SUM(H244)</f>
        <v>0</v>
      </c>
      <c r="I243" s="19">
        <f t="shared" si="145"/>
        <v>0</v>
      </c>
    </row>
    <row r="244" spans="1:9" ht="31.5" x14ac:dyDescent="0.25">
      <c r="A244" s="17" t="s">
        <v>266</v>
      </c>
      <c r="B244" s="18" t="s">
        <v>28</v>
      </c>
      <c r="C244" s="18" t="s">
        <v>215</v>
      </c>
      <c r="D244" s="18" t="s">
        <v>112</v>
      </c>
      <c r="E244" s="18" t="s">
        <v>265</v>
      </c>
      <c r="F244" s="18"/>
      <c r="G244" s="19">
        <f>SUM(G245)</f>
        <v>1049251.26</v>
      </c>
      <c r="H244" s="19">
        <v>0</v>
      </c>
      <c r="I244" s="19">
        <v>0</v>
      </c>
    </row>
    <row r="245" spans="1:9" ht="47.25" x14ac:dyDescent="0.25">
      <c r="A245" s="17" t="s">
        <v>45</v>
      </c>
      <c r="B245" s="18" t="s">
        <v>28</v>
      </c>
      <c r="C245" s="18" t="s">
        <v>215</v>
      </c>
      <c r="D245" s="18" t="s">
        <v>112</v>
      </c>
      <c r="E245" s="18" t="s">
        <v>265</v>
      </c>
      <c r="F245" s="18" t="s">
        <v>44</v>
      </c>
      <c r="G245" s="19">
        <f>939966.67+109284.59</f>
        <v>1049251.26</v>
      </c>
      <c r="H245" s="19">
        <v>0</v>
      </c>
      <c r="I245" s="19">
        <v>0</v>
      </c>
    </row>
    <row r="246" spans="1:9" ht="47.25" x14ac:dyDescent="0.25">
      <c r="A246" s="17" t="s">
        <v>268</v>
      </c>
      <c r="B246" s="18" t="s">
        <v>28</v>
      </c>
      <c r="C246" s="18" t="s">
        <v>215</v>
      </c>
      <c r="D246" s="18" t="s">
        <v>112</v>
      </c>
      <c r="E246" s="18" t="s">
        <v>267</v>
      </c>
      <c r="F246" s="18"/>
      <c r="G246" s="19">
        <f>G247+G250+G253</f>
        <v>11052700</v>
      </c>
      <c r="H246" s="19">
        <f t="shared" ref="H246:I246" si="146">H247+H250+H253</f>
        <v>1052700</v>
      </c>
      <c r="I246" s="19">
        <f t="shared" si="146"/>
        <v>1052700</v>
      </c>
    </row>
    <row r="247" spans="1:9" ht="47.25" x14ac:dyDescent="0.25">
      <c r="A247" s="17" t="s">
        <v>270</v>
      </c>
      <c r="B247" s="18" t="s">
        <v>28</v>
      </c>
      <c r="C247" s="18" t="s">
        <v>215</v>
      </c>
      <c r="D247" s="18" t="s">
        <v>112</v>
      </c>
      <c r="E247" s="18" t="s">
        <v>269</v>
      </c>
      <c r="F247" s="18"/>
      <c r="G247" s="19">
        <f>SUM(G248)</f>
        <v>0</v>
      </c>
      <c r="H247" s="19">
        <f t="shared" ref="H247:I247" si="147">SUM(H248)</f>
        <v>705300</v>
      </c>
      <c r="I247" s="19">
        <f t="shared" si="147"/>
        <v>705300</v>
      </c>
    </row>
    <row r="248" spans="1:9" ht="31.5" x14ac:dyDescent="0.25">
      <c r="A248" s="17" t="s">
        <v>272</v>
      </c>
      <c r="B248" s="18" t="s">
        <v>28</v>
      </c>
      <c r="C248" s="18" t="s">
        <v>215</v>
      </c>
      <c r="D248" s="18" t="s">
        <v>112</v>
      </c>
      <c r="E248" s="18" t="s">
        <v>271</v>
      </c>
      <c r="F248" s="18"/>
      <c r="G248" s="19">
        <f>SUM(G249)</f>
        <v>0</v>
      </c>
      <c r="H248" s="19">
        <f t="shared" ref="H248:I248" si="148">SUM(H249)</f>
        <v>705300</v>
      </c>
      <c r="I248" s="19">
        <f t="shared" si="148"/>
        <v>705300</v>
      </c>
    </row>
    <row r="249" spans="1:9" ht="47.25" x14ac:dyDescent="0.25">
      <c r="A249" s="11" t="s">
        <v>45</v>
      </c>
      <c r="B249" s="12" t="s">
        <v>28</v>
      </c>
      <c r="C249" s="12" t="s">
        <v>215</v>
      </c>
      <c r="D249" s="12" t="s">
        <v>112</v>
      </c>
      <c r="E249" s="12" t="s">
        <v>271</v>
      </c>
      <c r="F249" s="12" t="s">
        <v>44</v>
      </c>
      <c r="G249" s="13">
        <v>0</v>
      </c>
      <c r="H249" s="13">
        <v>705300</v>
      </c>
      <c r="I249" s="13">
        <v>705300</v>
      </c>
    </row>
    <row r="250" spans="1:9" ht="47.25" x14ac:dyDescent="0.25">
      <c r="A250" s="17" t="s">
        <v>274</v>
      </c>
      <c r="B250" s="18" t="s">
        <v>28</v>
      </c>
      <c r="C250" s="18" t="s">
        <v>215</v>
      </c>
      <c r="D250" s="18" t="s">
        <v>112</v>
      </c>
      <c r="E250" s="18" t="s">
        <v>273</v>
      </c>
      <c r="F250" s="18"/>
      <c r="G250" s="19">
        <f>SUM(G251)</f>
        <v>0</v>
      </c>
      <c r="H250" s="19">
        <f t="shared" ref="H250:H251" si="149">SUM(H251)</f>
        <v>347400</v>
      </c>
      <c r="I250" s="19">
        <f t="shared" ref="I250:I251" si="150">SUM(I251)</f>
        <v>347400</v>
      </c>
    </row>
    <row r="251" spans="1:9" ht="47.25" x14ac:dyDescent="0.25">
      <c r="A251" s="17" t="s">
        <v>276</v>
      </c>
      <c r="B251" s="18" t="s">
        <v>28</v>
      </c>
      <c r="C251" s="18" t="s">
        <v>215</v>
      </c>
      <c r="D251" s="18" t="s">
        <v>112</v>
      </c>
      <c r="E251" s="12" t="s">
        <v>275</v>
      </c>
      <c r="F251" s="18"/>
      <c r="G251" s="19">
        <f>SUM(G252)</f>
        <v>0</v>
      </c>
      <c r="H251" s="19">
        <f t="shared" si="149"/>
        <v>347400</v>
      </c>
      <c r="I251" s="19">
        <f t="shared" si="150"/>
        <v>347400</v>
      </c>
    </row>
    <row r="252" spans="1:9" ht="47.25" x14ac:dyDescent="0.25">
      <c r="A252" s="11" t="s">
        <v>45</v>
      </c>
      <c r="B252" s="12" t="s">
        <v>28</v>
      </c>
      <c r="C252" s="12" t="s">
        <v>215</v>
      </c>
      <c r="D252" s="12" t="s">
        <v>112</v>
      </c>
      <c r="E252" s="12" t="s">
        <v>275</v>
      </c>
      <c r="F252" s="12" t="s">
        <v>44</v>
      </c>
      <c r="G252" s="13">
        <v>0</v>
      </c>
      <c r="H252" s="13">
        <v>347400</v>
      </c>
      <c r="I252" s="13">
        <v>347400</v>
      </c>
    </row>
    <row r="253" spans="1:9" ht="47.25" x14ac:dyDescent="0.25">
      <c r="A253" s="17" t="s">
        <v>274</v>
      </c>
      <c r="B253" s="18" t="s">
        <v>28</v>
      </c>
      <c r="C253" s="18" t="s">
        <v>215</v>
      </c>
      <c r="D253" s="18" t="s">
        <v>112</v>
      </c>
      <c r="E253" s="18" t="s">
        <v>373</v>
      </c>
      <c r="F253" s="18"/>
      <c r="G253" s="19">
        <f>SUM(G254)</f>
        <v>11052700</v>
      </c>
      <c r="H253" s="19">
        <f t="shared" ref="H253:I253" si="151">SUM(H254)</f>
        <v>0</v>
      </c>
      <c r="I253" s="19">
        <f t="shared" si="151"/>
        <v>0</v>
      </c>
    </row>
    <row r="254" spans="1:9" ht="47.25" x14ac:dyDescent="0.25">
      <c r="A254" s="17" t="s">
        <v>276</v>
      </c>
      <c r="B254" s="18" t="s">
        <v>28</v>
      </c>
      <c r="C254" s="18" t="s">
        <v>215</v>
      </c>
      <c r="D254" s="18" t="s">
        <v>112</v>
      </c>
      <c r="E254" s="12" t="s">
        <v>372</v>
      </c>
      <c r="F254" s="18"/>
      <c r="G254" s="19">
        <f>SUM(G255)</f>
        <v>11052700</v>
      </c>
      <c r="H254" s="19">
        <f t="shared" ref="H254:I254" si="152">SUM(H255)</f>
        <v>0</v>
      </c>
      <c r="I254" s="19">
        <f t="shared" si="152"/>
        <v>0</v>
      </c>
    </row>
    <row r="255" spans="1:9" ht="47.25" x14ac:dyDescent="0.25">
      <c r="A255" s="11" t="s">
        <v>45</v>
      </c>
      <c r="B255" s="12" t="s">
        <v>28</v>
      </c>
      <c r="C255" s="12" t="s">
        <v>215</v>
      </c>
      <c r="D255" s="12" t="s">
        <v>112</v>
      </c>
      <c r="E255" s="12" t="s">
        <v>372</v>
      </c>
      <c r="F255" s="12" t="s">
        <v>44</v>
      </c>
      <c r="G255" s="13">
        <v>11052700</v>
      </c>
      <c r="H255" s="13">
        <v>0</v>
      </c>
      <c r="I255" s="13">
        <v>0</v>
      </c>
    </row>
    <row r="256" spans="1:9" ht="15.75" x14ac:dyDescent="0.25">
      <c r="A256" s="17" t="s">
        <v>277</v>
      </c>
      <c r="B256" s="18" t="s">
        <v>28</v>
      </c>
      <c r="C256" s="18" t="s">
        <v>52</v>
      </c>
      <c r="D256" s="18"/>
      <c r="E256" s="18"/>
      <c r="F256" s="18"/>
      <c r="G256" s="19">
        <f>G257+G266</f>
        <v>657944.64</v>
      </c>
      <c r="H256" s="19">
        <f t="shared" ref="H256:I256" si="153">H257+H266</f>
        <v>599100</v>
      </c>
      <c r="I256" s="19">
        <f t="shared" si="153"/>
        <v>599100</v>
      </c>
    </row>
    <row r="257" spans="1:9" ht="47.25" x14ac:dyDescent="0.25">
      <c r="A257" s="17" t="s">
        <v>278</v>
      </c>
      <c r="B257" s="18" t="s">
        <v>28</v>
      </c>
      <c r="C257" s="18" t="s">
        <v>52</v>
      </c>
      <c r="D257" s="18" t="s">
        <v>215</v>
      </c>
      <c r="E257" s="18"/>
      <c r="F257" s="18"/>
      <c r="G257" s="19">
        <f>G258+G262</f>
        <v>204800</v>
      </c>
      <c r="H257" s="19">
        <f t="shared" ref="H257:I257" si="154">H258+H262</f>
        <v>120000</v>
      </c>
      <c r="I257" s="19">
        <f t="shared" si="154"/>
        <v>120000</v>
      </c>
    </row>
    <row r="258" spans="1:9" ht="31.5" x14ac:dyDescent="0.25">
      <c r="A258" s="17" t="s">
        <v>34</v>
      </c>
      <c r="B258" s="18" t="s">
        <v>28</v>
      </c>
      <c r="C258" s="18" t="s">
        <v>52</v>
      </c>
      <c r="D258" s="18" t="s">
        <v>215</v>
      </c>
      <c r="E258" s="18" t="s">
        <v>33</v>
      </c>
      <c r="F258" s="18"/>
      <c r="G258" s="19">
        <f>SUM(G259)</f>
        <v>190800</v>
      </c>
      <c r="H258" s="19">
        <f t="shared" ref="H258:I258" si="155">SUM(H259)</f>
        <v>120000</v>
      </c>
      <c r="I258" s="19">
        <f t="shared" si="155"/>
        <v>120000</v>
      </c>
    </row>
    <row r="259" spans="1:9" ht="31.5" x14ac:dyDescent="0.25">
      <c r="A259" s="17" t="s">
        <v>42</v>
      </c>
      <c r="B259" s="18" t="s">
        <v>28</v>
      </c>
      <c r="C259" s="18" t="s">
        <v>52</v>
      </c>
      <c r="D259" s="18" t="s">
        <v>215</v>
      </c>
      <c r="E259" s="18" t="s">
        <v>41</v>
      </c>
      <c r="F259" s="18"/>
      <c r="G259" s="19">
        <f>SUM(G260)</f>
        <v>190800</v>
      </c>
      <c r="H259" s="19">
        <f t="shared" ref="H259:I259" si="156">SUM(H260)</f>
        <v>120000</v>
      </c>
      <c r="I259" s="19">
        <f t="shared" si="156"/>
        <v>120000</v>
      </c>
    </row>
    <row r="260" spans="1:9" ht="31.5" x14ac:dyDescent="0.25">
      <c r="A260" s="17" t="s">
        <v>38</v>
      </c>
      <c r="B260" s="18" t="s">
        <v>28</v>
      </c>
      <c r="C260" s="18" t="s">
        <v>52</v>
      </c>
      <c r="D260" s="18" t="s">
        <v>215</v>
      </c>
      <c r="E260" s="18" t="s">
        <v>43</v>
      </c>
      <c r="F260" s="18"/>
      <c r="G260" s="19">
        <f>SUM(G261)</f>
        <v>190800</v>
      </c>
      <c r="H260" s="19">
        <f t="shared" ref="H260:I260" si="157">SUM(H261)</f>
        <v>120000</v>
      </c>
      <c r="I260" s="19">
        <f t="shared" si="157"/>
        <v>120000</v>
      </c>
    </row>
    <row r="261" spans="1:9" ht="47.25" x14ac:dyDescent="0.25">
      <c r="A261" s="11" t="s">
        <v>45</v>
      </c>
      <c r="B261" s="12" t="s">
        <v>28</v>
      </c>
      <c r="C261" s="12" t="s">
        <v>52</v>
      </c>
      <c r="D261" s="12" t="s">
        <v>215</v>
      </c>
      <c r="E261" s="12" t="s">
        <v>43</v>
      </c>
      <c r="F261" s="12" t="s">
        <v>44</v>
      </c>
      <c r="G261" s="13">
        <v>190800</v>
      </c>
      <c r="H261" s="13">
        <v>120000</v>
      </c>
      <c r="I261" s="13">
        <v>120000</v>
      </c>
    </row>
    <row r="262" spans="1:9" ht="31.5" x14ac:dyDescent="0.25">
      <c r="A262" s="17" t="s">
        <v>55</v>
      </c>
      <c r="B262" s="18" t="s">
        <v>28</v>
      </c>
      <c r="C262" s="18" t="s">
        <v>52</v>
      </c>
      <c r="D262" s="18" t="s">
        <v>215</v>
      </c>
      <c r="E262" s="18" t="s">
        <v>54</v>
      </c>
      <c r="F262" s="18"/>
      <c r="G262" s="19">
        <f>SUM(G263)</f>
        <v>14000</v>
      </c>
      <c r="H262" s="19">
        <f t="shared" ref="H262:I262" si="158">SUM(H263)</f>
        <v>0</v>
      </c>
      <c r="I262" s="19">
        <f t="shared" si="158"/>
        <v>0</v>
      </c>
    </row>
    <row r="263" spans="1:9" ht="47.25" x14ac:dyDescent="0.25">
      <c r="A263" s="17" t="s">
        <v>57</v>
      </c>
      <c r="B263" s="18" t="s">
        <v>28</v>
      </c>
      <c r="C263" s="18" t="s">
        <v>52</v>
      </c>
      <c r="D263" s="18" t="s">
        <v>215</v>
      </c>
      <c r="E263" s="18" t="s">
        <v>56</v>
      </c>
      <c r="F263" s="18"/>
      <c r="G263" s="19">
        <f>SUM(G264)</f>
        <v>14000</v>
      </c>
      <c r="H263" s="19">
        <f t="shared" ref="H263:I263" si="159">SUM(H264)</f>
        <v>0</v>
      </c>
      <c r="I263" s="19">
        <f t="shared" si="159"/>
        <v>0</v>
      </c>
    </row>
    <row r="264" spans="1:9" ht="31.5" x14ac:dyDescent="0.25">
      <c r="A264" s="17" t="s">
        <v>65</v>
      </c>
      <c r="B264" s="18" t="s">
        <v>28</v>
      </c>
      <c r="C264" s="18" t="s">
        <v>52</v>
      </c>
      <c r="D264" s="18" t="s">
        <v>215</v>
      </c>
      <c r="E264" s="18" t="s">
        <v>64</v>
      </c>
      <c r="F264" s="18"/>
      <c r="G264" s="19">
        <f>SUM(G265)</f>
        <v>14000</v>
      </c>
      <c r="H264" s="19">
        <f t="shared" ref="H264:I264" si="160">SUM(H265)</f>
        <v>0</v>
      </c>
      <c r="I264" s="19">
        <f t="shared" si="160"/>
        <v>0</v>
      </c>
    </row>
    <row r="265" spans="1:9" ht="47.25" x14ac:dyDescent="0.25">
      <c r="A265" s="11" t="s">
        <v>45</v>
      </c>
      <c r="B265" s="12" t="s">
        <v>28</v>
      </c>
      <c r="C265" s="12" t="s">
        <v>52</v>
      </c>
      <c r="D265" s="12" t="s">
        <v>215</v>
      </c>
      <c r="E265" s="12" t="s">
        <v>64</v>
      </c>
      <c r="F265" s="12" t="s">
        <v>44</v>
      </c>
      <c r="G265" s="13">
        <v>14000</v>
      </c>
      <c r="H265" s="13">
        <v>0</v>
      </c>
      <c r="I265" s="13">
        <v>0</v>
      </c>
    </row>
    <row r="266" spans="1:9" ht="15.75" x14ac:dyDescent="0.25">
      <c r="A266" s="17" t="s">
        <v>279</v>
      </c>
      <c r="B266" s="18" t="s">
        <v>28</v>
      </c>
      <c r="C266" s="18" t="s">
        <v>52</v>
      </c>
      <c r="D266" s="18" t="s">
        <v>52</v>
      </c>
      <c r="E266" s="18"/>
      <c r="F266" s="18"/>
      <c r="G266" s="19">
        <f>G267</f>
        <v>453144.64</v>
      </c>
      <c r="H266" s="19">
        <f t="shared" ref="H266:I266" si="161">H267</f>
        <v>479100</v>
      </c>
      <c r="I266" s="19">
        <f t="shared" si="161"/>
        <v>479100</v>
      </c>
    </row>
    <row r="267" spans="1:9" ht="63" x14ac:dyDescent="0.25">
      <c r="A267" s="17" t="s">
        <v>281</v>
      </c>
      <c r="B267" s="18" t="s">
        <v>28</v>
      </c>
      <c r="C267" s="18" t="s">
        <v>52</v>
      </c>
      <c r="D267" s="18" t="s">
        <v>52</v>
      </c>
      <c r="E267" s="18" t="s">
        <v>280</v>
      </c>
      <c r="F267" s="18"/>
      <c r="G267" s="19">
        <f>SUM(G268)</f>
        <v>453144.64</v>
      </c>
      <c r="H267" s="19">
        <f t="shared" ref="H267:I267" si="162">SUM(H268)</f>
        <v>479100</v>
      </c>
      <c r="I267" s="19">
        <f t="shared" si="162"/>
        <v>479100</v>
      </c>
    </row>
    <row r="268" spans="1:9" ht="31.5" x14ac:dyDescent="0.25">
      <c r="A268" s="17" t="s">
        <v>283</v>
      </c>
      <c r="B268" s="18" t="s">
        <v>28</v>
      </c>
      <c r="C268" s="18" t="s">
        <v>52</v>
      </c>
      <c r="D268" s="18" t="s">
        <v>52</v>
      </c>
      <c r="E268" s="18" t="s">
        <v>282</v>
      </c>
      <c r="F268" s="18"/>
      <c r="G268" s="19">
        <f>SUM(G269)</f>
        <v>453144.64</v>
      </c>
      <c r="H268" s="19">
        <f t="shared" ref="H268:I268" si="163">SUM(H269)</f>
        <v>479100</v>
      </c>
      <c r="I268" s="19">
        <f t="shared" si="163"/>
        <v>479100</v>
      </c>
    </row>
    <row r="269" spans="1:9" ht="47.25" x14ac:dyDescent="0.25">
      <c r="A269" s="17" t="s">
        <v>285</v>
      </c>
      <c r="B269" s="18" t="s">
        <v>28</v>
      </c>
      <c r="C269" s="18" t="s">
        <v>52</v>
      </c>
      <c r="D269" s="18" t="s">
        <v>52</v>
      </c>
      <c r="E269" s="18" t="s">
        <v>284</v>
      </c>
      <c r="F269" s="18"/>
      <c r="G269" s="19">
        <f>SUM(G270)</f>
        <v>453144.64</v>
      </c>
      <c r="H269" s="19">
        <f t="shared" ref="H269:I269" si="164">SUM(H270)</f>
        <v>479100</v>
      </c>
      <c r="I269" s="19">
        <f t="shared" si="164"/>
        <v>479100</v>
      </c>
    </row>
    <row r="270" spans="1:9" ht="94.5" x14ac:dyDescent="0.25">
      <c r="A270" s="17" t="s">
        <v>287</v>
      </c>
      <c r="B270" s="18" t="s">
        <v>28</v>
      </c>
      <c r="C270" s="18" t="s">
        <v>52</v>
      </c>
      <c r="D270" s="18" t="s">
        <v>52</v>
      </c>
      <c r="E270" s="18" t="s">
        <v>286</v>
      </c>
      <c r="F270" s="18"/>
      <c r="G270" s="19">
        <f>SUM(G271)</f>
        <v>453144.64</v>
      </c>
      <c r="H270" s="19">
        <f t="shared" ref="H270:I270" si="165">SUM(H271)</f>
        <v>479100</v>
      </c>
      <c r="I270" s="19">
        <f t="shared" si="165"/>
        <v>479100</v>
      </c>
    </row>
    <row r="271" spans="1:9" ht="47.25" x14ac:dyDescent="0.25">
      <c r="A271" s="11" t="s">
        <v>103</v>
      </c>
      <c r="B271" s="12" t="s">
        <v>28</v>
      </c>
      <c r="C271" s="12" t="s">
        <v>52</v>
      </c>
      <c r="D271" s="12" t="s">
        <v>52</v>
      </c>
      <c r="E271" s="12" t="s">
        <v>286</v>
      </c>
      <c r="F271" s="12" t="s">
        <v>102</v>
      </c>
      <c r="G271" s="13">
        <v>453144.64</v>
      </c>
      <c r="H271" s="13">
        <v>479100</v>
      </c>
      <c r="I271" s="13">
        <v>479100</v>
      </c>
    </row>
    <row r="272" spans="1:9" ht="15.75" x14ac:dyDescent="0.25">
      <c r="A272" s="17" t="s">
        <v>288</v>
      </c>
      <c r="B272" s="18" t="s">
        <v>28</v>
      </c>
      <c r="C272" s="18" t="s">
        <v>154</v>
      </c>
      <c r="D272" s="18"/>
      <c r="E272" s="18"/>
      <c r="F272" s="18"/>
      <c r="G272" s="19">
        <f>G273</f>
        <v>44889112.359999999</v>
      </c>
      <c r="H272" s="19">
        <f t="shared" ref="H272:I272" si="166">H273</f>
        <v>36102400</v>
      </c>
      <c r="I272" s="19">
        <f t="shared" si="166"/>
        <v>36697900</v>
      </c>
    </row>
    <row r="273" spans="1:9" ht="15.75" x14ac:dyDescent="0.25">
      <c r="A273" s="17" t="s">
        <v>289</v>
      </c>
      <c r="B273" s="18" t="s">
        <v>28</v>
      </c>
      <c r="C273" s="18" t="s">
        <v>154</v>
      </c>
      <c r="D273" s="18" t="s">
        <v>29</v>
      </c>
      <c r="E273" s="18"/>
      <c r="F273" s="18"/>
      <c r="G273" s="19">
        <f>G274+G291</f>
        <v>44889112.359999999</v>
      </c>
      <c r="H273" s="19">
        <f t="shared" ref="H273:I273" si="167">H274+H291</f>
        <v>36102400</v>
      </c>
      <c r="I273" s="19">
        <f t="shared" si="167"/>
        <v>36697900</v>
      </c>
    </row>
    <row r="274" spans="1:9" ht="63" x14ac:dyDescent="0.25">
      <c r="A274" s="17" t="s">
        <v>281</v>
      </c>
      <c r="B274" s="18" t="s">
        <v>28</v>
      </c>
      <c r="C274" s="18" t="s">
        <v>154</v>
      </c>
      <c r="D274" s="18" t="s">
        <v>29</v>
      </c>
      <c r="E274" s="18" t="s">
        <v>280</v>
      </c>
      <c r="F274" s="18"/>
      <c r="G274" s="19">
        <f>SUM(G275)</f>
        <v>44874112.359999999</v>
      </c>
      <c r="H274" s="19">
        <f t="shared" ref="H274:I274" si="168">SUM(H275)</f>
        <v>36094500</v>
      </c>
      <c r="I274" s="19">
        <f t="shared" si="168"/>
        <v>36690000</v>
      </c>
    </row>
    <row r="275" spans="1:9" ht="31.5" x14ac:dyDescent="0.25">
      <c r="A275" s="17" t="s">
        <v>291</v>
      </c>
      <c r="B275" s="18" t="s">
        <v>28</v>
      </c>
      <c r="C275" s="18" t="s">
        <v>154</v>
      </c>
      <c r="D275" s="18" t="s">
        <v>29</v>
      </c>
      <c r="E275" s="18" t="s">
        <v>290</v>
      </c>
      <c r="F275" s="18"/>
      <c r="G275" s="19">
        <f>G276+G279+G282</f>
        <v>44874112.359999999</v>
      </c>
      <c r="H275" s="19">
        <f t="shared" ref="H275:I275" si="169">H276+H279+H282</f>
        <v>36094500</v>
      </c>
      <c r="I275" s="19">
        <f t="shared" si="169"/>
        <v>36690000</v>
      </c>
    </row>
    <row r="276" spans="1:9" ht="47.25" x14ac:dyDescent="0.25">
      <c r="A276" s="17" t="s">
        <v>293</v>
      </c>
      <c r="B276" s="18" t="s">
        <v>28</v>
      </c>
      <c r="C276" s="18" t="s">
        <v>154</v>
      </c>
      <c r="D276" s="18" t="s">
        <v>29</v>
      </c>
      <c r="E276" s="18" t="s">
        <v>292</v>
      </c>
      <c r="F276" s="18"/>
      <c r="G276" s="19">
        <f>SUM(G277)</f>
        <v>17843121</v>
      </c>
      <c r="H276" s="19">
        <f t="shared" ref="H276:I276" si="170">SUM(H277)</f>
        <v>18985848</v>
      </c>
      <c r="I276" s="19">
        <f t="shared" si="170"/>
        <v>19745300</v>
      </c>
    </row>
    <row r="277" spans="1:9" ht="31.5" x14ac:dyDescent="0.25">
      <c r="A277" s="17" t="s">
        <v>65</v>
      </c>
      <c r="B277" s="18" t="s">
        <v>28</v>
      </c>
      <c r="C277" s="18" t="s">
        <v>154</v>
      </c>
      <c r="D277" s="18" t="s">
        <v>29</v>
      </c>
      <c r="E277" s="18" t="s">
        <v>294</v>
      </c>
      <c r="F277" s="18"/>
      <c r="G277" s="19">
        <f>SUM(G278)</f>
        <v>17843121</v>
      </c>
      <c r="H277" s="19">
        <f t="shared" ref="H277:I277" si="171">SUM(H278)</f>
        <v>18985848</v>
      </c>
      <c r="I277" s="19">
        <f t="shared" si="171"/>
        <v>19745300</v>
      </c>
    </row>
    <row r="278" spans="1:9" ht="47.25" x14ac:dyDescent="0.25">
      <c r="A278" s="11" t="s">
        <v>103</v>
      </c>
      <c r="B278" s="12" t="s">
        <v>28</v>
      </c>
      <c r="C278" s="12" t="s">
        <v>154</v>
      </c>
      <c r="D278" s="12" t="s">
        <v>29</v>
      </c>
      <c r="E278" s="12" t="s">
        <v>294</v>
      </c>
      <c r="F278" s="12" t="s">
        <v>102</v>
      </c>
      <c r="G278" s="13">
        <v>17843121</v>
      </c>
      <c r="H278" s="13">
        <v>18985848</v>
      </c>
      <c r="I278" s="13">
        <v>19745300</v>
      </c>
    </row>
    <row r="279" spans="1:9" ht="31.5" x14ac:dyDescent="0.25">
      <c r="A279" s="17" t="s">
        <v>296</v>
      </c>
      <c r="B279" s="18" t="s">
        <v>28</v>
      </c>
      <c r="C279" s="18" t="s">
        <v>154</v>
      </c>
      <c r="D279" s="18" t="s">
        <v>29</v>
      </c>
      <c r="E279" s="18" t="s">
        <v>295</v>
      </c>
      <c r="F279" s="18"/>
      <c r="G279" s="19">
        <f>SUM(G280)</f>
        <v>14573800</v>
      </c>
      <c r="H279" s="19">
        <f t="shared" ref="H279:I279" si="172">SUM(H280)</f>
        <v>16049200</v>
      </c>
      <c r="I279" s="19">
        <f t="shared" si="172"/>
        <v>16944700</v>
      </c>
    </row>
    <row r="280" spans="1:9" ht="63" x14ac:dyDescent="0.25">
      <c r="A280" s="17" t="s">
        <v>298</v>
      </c>
      <c r="B280" s="18" t="s">
        <v>28</v>
      </c>
      <c r="C280" s="18" t="s">
        <v>154</v>
      </c>
      <c r="D280" s="18" t="s">
        <v>29</v>
      </c>
      <c r="E280" s="18" t="s">
        <v>297</v>
      </c>
      <c r="F280" s="18"/>
      <c r="G280" s="19">
        <f>SUM(G281)</f>
        <v>14573800</v>
      </c>
      <c r="H280" s="19">
        <f t="shared" ref="H280:I280" si="173">SUM(H281)</f>
        <v>16049200</v>
      </c>
      <c r="I280" s="19">
        <f t="shared" si="173"/>
        <v>16944700</v>
      </c>
    </row>
    <row r="281" spans="1:9" ht="47.25" x14ac:dyDescent="0.25">
      <c r="A281" s="11" t="s">
        <v>103</v>
      </c>
      <c r="B281" s="12" t="s">
        <v>28</v>
      </c>
      <c r="C281" s="12" t="s">
        <v>154</v>
      </c>
      <c r="D281" s="12" t="s">
        <v>29</v>
      </c>
      <c r="E281" s="12" t="s">
        <v>297</v>
      </c>
      <c r="F281" s="12" t="s">
        <v>102</v>
      </c>
      <c r="G281" s="13">
        <v>14573800</v>
      </c>
      <c r="H281" s="13">
        <v>16049200</v>
      </c>
      <c r="I281" s="13">
        <v>16944700</v>
      </c>
    </row>
    <row r="282" spans="1:9" ht="31.5" x14ac:dyDescent="0.25">
      <c r="A282" s="17" t="s">
        <v>300</v>
      </c>
      <c r="B282" s="18" t="s">
        <v>28</v>
      </c>
      <c r="C282" s="18" t="s">
        <v>154</v>
      </c>
      <c r="D282" s="18" t="s">
        <v>29</v>
      </c>
      <c r="E282" s="18" t="s">
        <v>299</v>
      </c>
      <c r="F282" s="18"/>
      <c r="G282" s="19">
        <f>G283+G285+G287+G289</f>
        <v>12457191.359999999</v>
      </c>
      <c r="H282" s="19">
        <f t="shared" ref="H282:I282" si="174">H283+H285+H287+H289</f>
        <v>1059452</v>
      </c>
      <c r="I282" s="19">
        <f t="shared" si="174"/>
        <v>0</v>
      </c>
    </row>
    <row r="283" spans="1:9" ht="31.5" x14ac:dyDescent="0.25">
      <c r="A283" s="17" t="s">
        <v>302</v>
      </c>
      <c r="B283" s="18" t="s">
        <v>28</v>
      </c>
      <c r="C283" s="18" t="s">
        <v>154</v>
      </c>
      <c r="D283" s="18" t="s">
        <v>29</v>
      </c>
      <c r="E283" s="18" t="s">
        <v>301</v>
      </c>
      <c r="F283" s="18"/>
      <c r="G283" s="19">
        <f>SUM(G284)</f>
        <v>10623217.199999999</v>
      </c>
      <c r="H283" s="19">
        <f t="shared" ref="H283:I283" si="175">SUM(H284)</f>
        <v>0</v>
      </c>
      <c r="I283" s="19">
        <f t="shared" si="175"/>
        <v>0</v>
      </c>
    </row>
    <row r="284" spans="1:9" ht="47.25" x14ac:dyDescent="0.25">
      <c r="A284" s="11" t="s">
        <v>103</v>
      </c>
      <c r="B284" s="12" t="s">
        <v>28</v>
      </c>
      <c r="C284" s="12" t="s">
        <v>154</v>
      </c>
      <c r="D284" s="12" t="s">
        <v>29</v>
      </c>
      <c r="E284" s="12" t="s">
        <v>301</v>
      </c>
      <c r="F284" s="12" t="s">
        <v>102</v>
      </c>
      <c r="G284" s="13">
        <v>10623217.199999999</v>
      </c>
      <c r="H284" s="13">
        <v>0</v>
      </c>
      <c r="I284" s="13">
        <v>0</v>
      </c>
    </row>
    <row r="285" spans="1:9" ht="63" x14ac:dyDescent="0.25">
      <c r="A285" s="17" t="s">
        <v>242</v>
      </c>
      <c r="B285" s="18" t="s">
        <v>28</v>
      </c>
      <c r="C285" s="18" t="s">
        <v>154</v>
      </c>
      <c r="D285" s="18" t="s">
        <v>29</v>
      </c>
      <c r="E285" s="18" t="s">
        <v>303</v>
      </c>
      <c r="F285" s="18"/>
      <c r="G285" s="19">
        <f>SUM(G286)</f>
        <v>1125000</v>
      </c>
      <c r="H285" s="19">
        <f t="shared" ref="H285:I285" si="176">SUM(H286)</f>
        <v>0</v>
      </c>
      <c r="I285" s="19">
        <f t="shared" si="176"/>
        <v>0</v>
      </c>
    </row>
    <row r="286" spans="1:9" ht="47.25" x14ac:dyDescent="0.25">
      <c r="A286" s="11" t="s">
        <v>103</v>
      </c>
      <c r="B286" s="12" t="s">
        <v>28</v>
      </c>
      <c r="C286" s="12" t="s">
        <v>154</v>
      </c>
      <c r="D286" s="12" t="s">
        <v>29</v>
      </c>
      <c r="E286" s="12" t="s">
        <v>303</v>
      </c>
      <c r="F286" s="12" t="s">
        <v>102</v>
      </c>
      <c r="G286" s="13">
        <v>1125000</v>
      </c>
      <c r="H286" s="13">
        <v>0</v>
      </c>
      <c r="I286" s="13">
        <v>0</v>
      </c>
    </row>
    <row r="287" spans="1:9" ht="47.25" x14ac:dyDescent="0.25">
      <c r="A287" s="17" t="s">
        <v>305</v>
      </c>
      <c r="B287" s="18" t="s">
        <v>28</v>
      </c>
      <c r="C287" s="18" t="s">
        <v>154</v>
      </c>
      <c r="D287" s="18" t="s">
        <v>29</v>
      </c>
      <c r="E287" s="18" t="s">
        <v>304</v>
      </c>
      <c r="F287" s="18"/>
      <c r="G287" s="19">
        <f>SUM(G288)</f>
        <v>200250</v>
      </c>
      <c r="H287" s="19">
        <f t="shared" ref="H287:I287" si="177">SUM(H288)</f>
        <v>0</v>
      </c>
      <c r="I287" s="19">
        <f t="shared" si="177"/>
        <v>0</v>
      </c>
    </row>
    <row r="288" spans="1:9" ht="47.25" x14ac:dyDescent="0.25">
      <c r="A288" s="11" t="s">
        <v>103</v>
      </c>
      <c r="B288" s="12" t="s">
        <v>28</v>
      </c>
      <c r="C288" s="12" t="s">
        <v>154</v>
      </c>
      <c r="D288" s="12" t="s">
        <v>29</v>
      </c>
      <c r="E288" s="12" t="s">
        <v>304</v>
      </c>
      <c r="F288" s="12" t="s">
        <v>102</v>
      </c>
      <c r="G288" s="13">
        <v>200250</v>
      </c>
      <c r="H288" s="13">
        <v>0</v>
      </c>
      <c r="I288" s="13">
        <v>0</v>
      </c>
    </row>
    <row r="289" spans="1:9" ht="47.25" x14ac:dyDescent="0.25">
      <c r="A289" s="17" t="s">
        <v>305</v>
      </c>
      <c r="B289" s="18" t="s">
        <v>28</v>
      </c>
      <c r="C289" s="18" t="s">
        <v>154</v>
      </c>
      <c r="D289" s="18" t="s">
        <v>29</v>
      </c>
      <c r="E289" s="18" t="s">
        <v>306</v>
      </c>
      <c r="F289" s="18"/>
      <c r="G289" s="19">
        <f>SUM(G290)</f>
        <v>508724.16</v>
      </c>
      <c r="H289" s="19">
        <f t="shared" ref="H289:I289" si="178">SUM(H290)</f>
        <v>1059452</v>
      </c>
      <c r="I289" s="19">
        <f t="shared" si="178"/>
        <v>0</v>
      </c>
    </row>
    <row r="290" spans="1:9" ht="47.25" x14ac:dyDescent="0.25">
      <c r="A290" s="11" t="s">
        <v>103</v>
      </c>
      <c r="B290" s="12" t="s">
        <v>28</v>
      </c>
      <c r="C290" s="12" t="s">
        <v>154</v>
      </c>
      <c r="D290" s="12" t="s">
        <v>29</v>
      </c>
      <c r="E290" s="12" t="s">
        <v>306</v>
      </c>
      <c r="F290" s="12" t="s">
        <v>102</v>
      </c>
      <c r="G290" s="13">
        <v>508724.16</v>
      </c>
      <c r="H290" s="13">
        <v>1059452</v>
      </c>
      <c r="I290" s="13">
        <v>0</v>
      </c>
    </row>
    <row r="291" spans="1:9" ht="78.75" x14ac:dyDescent="0.25">
      <c r="A291" s="17" t="s">
        <v>89</v>
      </c>
      <c r="B291" s="18" t="s">
        <v>28</v>
      </c>
      <c r="C291" s="18" t="s">
        <v>154</v>
      </c>
      <c r="D291" s="18" t="s">
        <v>29</v>
      </c>
      <c r="E291" s="18" t="s">
        <v>88</v>
      </c>
      <c r="F291" s="18"/>
      <c r="G291" s="19">
        <f>SUM(G292)</f>
        <v>15000</v>
      </c>
      <c r="H291" s="19">
        <f t="shared" ref="H291:I291" si="179">SUM(H292)</f>
        <v>7900</v>
      </c>
      <c r="I291" s="19">
        <f t="shared" si="179"/>
        <v>7900</v>
      </c>
    </row>
    <row r="292" spans="1:9" ht="47.25" x14ac:dyDescent="0.25">
      <c r="A292" s="17" t="s">
        <v>91</v>
      </c>
      <c r="B292" s="18" t="s">
        <v>28</v>
      </c>
      <c r="C292" s="18" t="s">
        <v>154</v>
      </c>
      <c r="D292" s="18" t="s">
        <v>29</v>
      </c>
      <c r="E292" s="18" t="s">
        <v>90</v>
      </c>
      <c r="F292" s="18"/>
      <c r="G292" s="19">
        <f>SUM(G293)</f>
        <v>15000</v>
      </c>
      <c r="H292" s="19">
        <f t="shared" ref="H292:I292" si="180">SUM(H293)</f>
        <v>7900</v>
      </c>
      <c r="I292" s="19">
        <f t="shared" si="180"/>
        <v>7900</v>
      </c>
    </row>
    <row r="293" spans="1:9" ht="47.25" x14ac:dyDescent="0.25">
      <c r="A293" s="17" t="s">
        <v>93</v>
      </c>
      <c r="B293" s="18" t="s">
        <v>28</v>
      </c>
      <c r="C293" s="18" t="s">
        <v>154</v>
      </c>
      <c r="D293" s="18" t="s">
        <v>29</v>
      </c>
      <c r="E293" s="18" t="s">
        <v>92</v>
      </c>
      <c r="F293" s="18"/>
      <c r="G293" s="19">
        <f>SUM(G294)</f>
        <v>15000</v>
      </c>
      <c r="H293" s="19">
        <f t="shared" ref="H293:I293" si="181">SUM(H294)</f>
        <v>7900</v>
      </c>
      <c r="I293" s="19">
        <f t="shared" si="181"/>
        <v>7900</v>
      </c>
    </row>
    <row r="294" spans="1:9" ht="31.5" x14ac:dyDescent="0.25">
      <c r="A294" s="17" t="s">
        <v>95</v>
      </c>
      <c r="B294" s="18" t="s">
        <v>28</v>
      </c>
      <c r="C294" s="18" t="s">
        <v>154</v>
      </c>
      <c r="D294" s="18" t="s">
        <v>29</v>
      </c>
      <c r="E294" s="18" t="s">
        <v>307</v>
      </c>
      <c r="F294" s="18"/>
      <c r="G294" s="19">
        <f>SUM(G295)</f>
        <v>15000</v>
      </c>
      <c r="H294" s="19">
        <f t="shared" ref="H294:I294" si="182">SUM(H295)</f>
        <v>7900</v>
      </c>
      <c r="I294" s="19">
        <f t="shared" si="182"/>
        <v>7900</v>
      </c>
    </row>
    <row r="295" spans="1:9" ht="47.25" x14ac:dyDescent="0.25">
      <c r="A295" s="11" t="s">
        <v>103</v>
      </c>
      <c r="B295" s="12" t="s">
        <v>28</v>
      </c>
      <c r="C295" s="12" t="s">
        <v>154</v>
      </c>
      <c r="D295" s="12" t="s">
        <v>29</v>
      </c>
      <c r="E295" s="12" t="s">
        <v>307</v>
      </c>
      <c r="F295" s="12" t="s">
        <v>102</v>
      </c>
      <c r="G295" s="13">
        <v>15000</v>
      </c>
      <c r="H295" s="13">
        <v>7900</v>
      </c>
      <c r="I295" s="13">
        <v>7900</v>
      </c>
    </row>
    <row r="296" spans="1:9" ht="15.75" x14ac:dyDescent="0.25">
      <c r="A296" s="17" t="s">
        <v>308</v>
      </c>
      <c r="B296" s="18" t="s">
        <v>28</v>
      </c>
      <c r="C296" s="18" t="s">
        <v>12</v>
      </c>
      <c r="D296" s="18"/>
      <c r="E296" s="18"/>
      <c r="F296" s="18"/>
      <c r="G296" s="19">
        <f>G297+G302</f>
        <v>5306980.42</v>
      </c>
      <c r="H296" s="19">
        <f t="shared" ref="H296:I296" si="183">H297+H302</f>
        <v>5311444</v>
      </c>
      <c r="I296" s="19">
        <f t="shared" si="183"/>
        <v>5271643</v>
      </c>
    </row>
    <row r="297" spans="1:9" ht="15.75" x14ac:dyDescent="0.25">
      <c r="A297" s="17" t="s">
        <v>309</v>
      </c>
      <c r="B297" s="18" t="s">
        <v>28</v>
      </c>
      <c r="C297" s="18" t="s">
        <v>12</v>
      </c>
      <c r="D297" s="18" t="s">
        <v>29</v>
      </c>
      <c r="E297" s="18"/>
      <c r="F297" s="18"/>
      <c r="G297" s="19">
        <f>G298</f>
        <v>4530069.42</v>
      </c>
      <c r="H297" s="19">
        <f t="shared" ref="H297:I297" si="184">H298</f>
        <v>4392844</v>
      </c>
      <c r="I297" s="19">
        <f t="shared" si="184"/>
        <v>4853043</v>
      </c>
    </row>
    <row r="298" spans="1:9" ht="31.5" x14ac:dyDescent="0.25">
      <c r="A298" s="17" t="s">
        <v>55</v>
      </c>
      <c r="B298" s="18" t="s">
        <v>28</v>
      </c>
      <c r="C298" s="18" t="s">
        <v>12</v>
      </c>
      <c r="D298" s="18" t="s">
        <v>29</v>
      </c>
      <c r="E298" s="18" t="s">
        <v>54</v>
      </c>
      <c r="F298" s="18"/>
      <c r="G298" s="19">
        <f>SUM(G299)</f>
        <v>4530069.42</v>
      </c>
      <c r="H298" s="19">
        <f t="shared" ref="H298:I298" si="185">SUM(H299)</f>
        <v>4392844</v>
      </c>
      <c r="I298" s="19">
        <f t="shared" si="185"/>
        <v>4853043</v>
      </c>
    </row>
    <row r="299" spans="1:9" ht="47.25" x14ac:dyDescent="0.25">
      <c r="A299" s="17" t="s">
        <v>311</v>
      </c>
      <c r="B299" s="18" t="s">
        <v>28</v>
      </c>
      <c r="C299" s="18" t="s">
        <v>12</v>
      </c>
      <c r="D299" s="18" t="s">
        <v>29</v>
      </c>
      <c r="E299" s="18" t="s">
        <v>310</v>
      </c>
      <c r="F299" s="18"/>
      <c r="G299" s="19">
        <f>SUM(G300)</f>
        <v>4530069.42</v>
      </c>
      <c r="H299" s="19">
        <f t="shared" ref="H299:I299" si="186">SUM(H300)</f>
        <v>4392844</v>
      </c>
      <c r="I299" s="19">
        <f t="shared" si="186"/>
        <v>4853043</v>
      </c>
    </row>
    <row r="300" spans="1:9" ht="31.5" x14ac:dyDescent="0.25">
      <c r="A300" s="17" t="s">
        <v>313</v>
      </c>
      <c r="B300" s="18" t="s">
        <v>28</v>
      </c>
      <c r="C300" s="18" t="s">
        <v>12</v>
      </c>
      <c r="D300" s="18" t="s">
        <v>29</v>
      </c>
      <c r="E300" s="18" t="s">
        <v>312</v>
      </c>
      <c r="F300" s="18"/>
      <c r="G300" s="19">
        <f>SUM(G301)</f>
        <v>4530069.42</v>
      </c>
      <c r="H300" s="19">
        <f t="shared" ref="H300:I300" si="187">SUM(H301)</f>
        <v>4392844</v>
      </c>
      <c r="I300" s="19">
        <f t="shared" si="187"/>
        <v>4853043</v>
      </c>
    </row>
    <row r="301" spans="1:9" ht="31.5" x14ac:dyDescent="0.25">
      <c r="A301" s="11" t="s">
        <v>148</v>
      </c>
      <c r="B301" s="12" t="s">
        <v>28</v>
      </c>
      <c r="C301" s="12" t="s">
        <v>12</v>
      </c>
      <c r="D301" s="12" t="s">
        <v>29</v>
      </c>
      <c r="E301" s="12" t="s">
        <v>312</v>
      </c>
      <c r="F301" s="12" t="s">
        <v>147</v>
      </c>
      <c r="G301" s="13">
        <f>4730069.42-200000</f>
        <v>4530069.42</v>
      </c>
      <c r="H301" s="35">
        <f>5015844-623000</f>
        <v>4392844</v>
      </c>
      <c r="I301" s="35">
        <f>5216460-363417</f>
        <v>4853043</v>
      </c>
    </row>
    <row r="302" spans="1:9" ht="15.75" x14ac:dyDescent="0.25">
      <c r="A302" s="17" t="s">
        <v>314</v>
      </c>
      <c r="B302" s="18" t="s">
        <v>28</v>
      </c>
      <c r="C302" s="18" t="s">
        <v>12</v>
      </c>
      <c r="D302" s="18" t="s">
        <v>112</v>
      </c>
      <c r="E302" s="18"/>
      <c r="F302" s="18"/>
      <c r="G302" s="19">
        <f>G303+G307</f>
        <v>776911</v>
      </c>
      <c r="H302" s="19">
        <f t="shared" ref="H302:I302" si="188">H303+H307</f>
        <v>918600</v>
      </c>
      <c r="I302" s="19">
        <f t="shared" si="188"/>
        <v>418600</v>
      </c>
    </row>
    <row r="303" spans="1:9" ht="31.5" x14ac:dyDescent="0.25">
      <c r="A303" s="17" t="s">
        <v>55</v>
      </c>
      <c r="B303" s="18" t="s">
        <v>28</v>
      </c>
      <c r="C303" s="18" t="s">
        <v>12</v>
      </c>
      <c r="D303" s="18" t="s">
        <v>112</v>
      </c>
      <c r="E303" s="18" t="s">
        <v>54</v>
      </c>
      <c r="F303" s="18"/>
      <c r="G303" s="19">
        <f>SUM(G304)</f>
        <v>82000</v>
      </c>
      <c r="H303" s="19">
        <f t="shared" ref="H303:I303" si="189">SUM(H304)</f>
        <v>82000</v>
      </c>
      <c r="I303" s="19">
        <f t="shared" si="189"/>
        <v>82000</v>
      </c>
    </row>
    <row r="304" spans="1:9" ht="47.25" x14ac:dyDescent="0.25">
      <c r="A304" s="17" t="s">
        <v>311</v>
      </c>
      <c r="B304" s="18" t="s">
        <v>28</v>
      </c>
      <c r="C304" s="18" t="s">
        <v>12</v>
      </c>
      <c r="D304" s="18" t="s">
        <v>112</v>
      </c>
      <c r="E304" s="18" t="s">
        <v>310</v>
      </c>
      <c r="F304" s="18"/>
      <c r="G304" s="19">
        <f>SUM(G305)</f>
        <v>82000</v>
      </c>
      <c r="H304" s="19">
        <f t="shared" ref="H304:I304" si="190">SUM(H305)</f>
        <v>82000</v>
      </c>
      <c r="I304" s="19">
        <f t="shared" si="190"/>
        <v>82000</v>
      </c>
    </row>
    <row r="305" spans="1:9" ht="31.5" x14ac:dyDescent="0.25">
      <c r="A305" s="17" t="s">
        <v>316</v>
      </c>
      <c r="B305" s="18" t="s">
        <v>28</v>
      </c>
      <c r="C305" s="18" t="s">
        <v>12</v>
      </c>
      <c r="D305" s="18" t="s">
        <v>112</v>
      </c>
      <c r="E305" s="18" t="s">
        <v>315</v>
      </c>
      <c r="F305" s="18"/>
      <c r="G305" s="19">
        <f>SUM(G306)</f>
        <v>82000</v>
      </c>
      <c r="H305" s="19">
        <f t="shared" ref="H305:I305" si="191">SUM(H306)</f>
        <v>82000</v>
      </c>
      <c r="I305" s="19">
        <f t="shared" si="191"/>
        <v>82000</v>
      </c>
    </row>
    <row r="306" spans="1:9" ht="31.5" x14ac:dyDescent="0.25">
      <c r="A306" s="11" t="s">
        <v>148</v>
      </c>
      <c r="B306" s="12" t="s">
        <v>28</v>
      </c>
      <c r="C306" s="12" t="s">
        <v>12</v>
      </c>
      <c r="D306" s="12" t="s">
        <v>112</v>
      </c>
      <c r="E306" s="12" t="s">
        <v>315</v>
      </c>
      <c r="F306" s="12" t="s">
        <v>147</v>
      </c>
      <c r="G306" s="13">
        <v>82000</v>
      </c>
      <c r="H306" s="13">
        <v>82000</v>
      </c>
      <c r="I306" s="13">
        <v>82000</v>
      </c>
    </row>
    <row r="307" spans="1:9" ht="78.75" x14ac:dyDescent="0.25">
      <c r="A307" s="17" t="s">
        <v>73</v>
      </c>
      <c r="B307" s="18" t="s">
        <v>28</v>
      </c>
      <c r="C307" s="18" t="s">
        <v>12</v>
      </c>
      <c r="D307" s="18" t="s">
        <v>112</v>
      </c>
      <c r="E307" s="18" t="s">
        <v>72</v>
      </c>
      <c r="F307" s="18"/>
      <c r="G307" s="19">
        <f>SUM(G308)</f>
        <v>694911</v>
      </c>
      <c r="H307" s="19">
        <f t="shared" ref="H307:I307" si="192">SUM(H308)</f>
        <v>836600</v>
      </c>
      <c r="I307" s="19">
        <f t="shared" si="192"/>
        <v>336600</v>
      </c>
    </row>
    <row r="308" spans="1:9" ht="31.5" x14ac:dyDescent="0.25">
      <c r="A308" s="17" t="s">
        <v>318</v>
      </c>
      <c r="B308" s="18" t="s">
        <v>28</v>
      </c>
      <c r="C308" s="18" t="s">
        <v>12</v>
      </c>
      <c r="D308" s="18" t="s">
        <v>112</v>
      </c>
      <c r="E308" s="18" t="s">
        <v>317</v>
      </c>
      <c r="F308" s="18"/>
      <c r="G308" s="19">
        <f>SUM(G309)</f>
        <v>694911</v>
      </c>
      <c r="H308" s="19">
        <f t="shared" ref="H308:I308" si="193">SUM(H309)</f>
        <v>836600</v>
      </c>
      <c r="I308" s="19">
        <f t="shared" si="193"/>
        <v>336600</v>
      </c>
    </row>
    <row r="309" spans="1:9" ht="78.75" x14ac:dyDescent="0.25">
      <c r="A309" s="17" t="s">
        <v>320</v>
      </c>
      <c r="B309" s="18" t="s">
        <v>28</v>
      </c>
      <c r="C309" s="18" t="s">
        <v>12</v>
      </c>
      <c r="D309" s="18" t="s">
        <v>112</v>
      </c>
      <c r="E309" s="18" t="s">
        <v>319</v>
      </c>
      <c r="F309" s="18"/>
      <c r="G309" s="19">
        <f>G310+G312</f>
        <v>694911</v>
      </c>
      <c r="H309" s="19">
        <f t="shared" ref="H309:I309" si="194">H310+H312</f>
        <v>836600</v>
      </c>
      <c r="I309" s="19">
        <f t="shared" si="194"/>
        <v>336600</v>
      </c>
    </row>
    <row r="310" spans="1:9" ht="220.5" x14ac:dyDescent="0.25">
      <c r="A310" s="20" t="s">
        <v>322</v>
      </c>
      <c r="B310" s="18" t="s">
        <v>28</v>
      </c>
      <c r="C310" s="18" t="s">
        <v>12</v>
      </c>
      <c r="D310" s="18" t="s">
        <v>112</v>
      </c>
      <c r="E310" s="18" t="s">
        <v>321</v>
      </c>
      <c r="F310" s="18"/>
      <c r="G310" s="19">
        <f>SUM(G311)</f>
        <v>694911</v>
      </c>
      <c r="H310" s="19">
        <f t="shared" ref="H310:I310" si="195">SUM(H311)</f>
        <v>336600</v>
      </c>
      <c r="I310" s="19">
        <f t="shared" si="195"/>
        <v>336600</v>
      </c>
    </row>
    <row r="311" spans="1:9" ht="31.5" x14ac:dyDescent="0.25">
      <c r="A311" s="11" t="s">
        <v>148</v>
      </c>
      <c r="B311" s="12" t="s">
        <v>28</v>
      </c>
      <c r="C311" s="12" t="s">
        <v>12</v>
      </c>
      <c r="D311" s="12" t="s">
        <v>112</v>
      </c>
      <c r="E311" s="12" t="s">
        <v>321</v>
      </c>
      <c r="F311" s="12" t="s">
        <v>147</v>
      </c>
      <c r="G311" s="13">
        <v>694911</v>
      </c>
      <c r="H311" s="13">
        <v>336600</v>
      </c>
      <c r="I311" s="13">
        <v>336600</v>
      </c>
    </row>
    <row r="312" spans="1:9" ht="141.75" x14ac:dyDescent="0.25">
      <c r="A312" s="20" t="s">
        <v>324</v>
      </c>
      <c r="B312" s="18" t="s">
        <v>28</v>
      </c>
      <c r="C312" s="18" t="s">
        <v>12</v>
      </c>
      <c r="D312" s="18" t="s">
        <v>112</v>
      </c>
      <c r="E312" s="18" t="s">
        <v>323</v>
      </c>
      <c r="F312" s="18"/>
      <c r="G312" s="19">
        <f>SUM(G313)</f>
        <v>0</v>
      </c>
      <c r="H312" s="19">
        <f t="shared" ref="H312:I312" si="196">SUM(H313)</f>
        <v>500000</v>
      </c>
      <c r="I312" s="19">
        <f t="shared" si="196"/>
        <v>0</v>
      </c>
    </row>
    <row r="313" spans="1:9" ht="31.5" x14ac:dyDescent="0.25">
      <c r="A313" s="11" t="s">
        <v>148</v>
      </c>
      <c r="B313" s="12" t="s">
        <v>28</v>
      </c>
      <c r="C313" s="12" t="s">
        <v>12</v>
      </c>
      <c r="D313" s="12" t="s">
        <v>112</v>
      </c>
      <c r="E313" s="12" t="s">
        <v>323</v>
      </c>
      <c r="F313" s="12" t="s">
        <v>147</v>
      </c>
      <c r="G313" s="13">
        <v>0</v>
      </c>
      <c r="H313" s="13">
        <v>500000</v>
      </c>
      <c r="I313" s="13">
        <v>0</v>
      </c>
    </row>
    <row r="314" spans="1:9" ht="15.75" x14ac:dyDescent="0.25">
      <c r="A314" s="17" t="s">
        <v>325</v>
      </c>
      <c r="B314" s="18" t="s">
        <v>28</v>
      </c>
      <c r="C314" s="18" t="s">
        <v>13</v>
      </c>
      <c r="D314" s="18"/>
      <c r="E314" s="18"/>
      <c r="F314" s="18"/>
      <c r="G314" s="19">
        <f>G315</f>
        <v>15505463.960000001</v>
      </c>
      <c r="H314" s="19">
        <f t="shared" ref="H314:I314" si="197">H315</f>
        <v>13637700</v>
      </c>
      <c r="I314" s="19">
        <f t="shared" si="197"/>
        <v>13874300</v>
      </c>
    </row>
    <row r="315" spans="1:9" ht="15.75" x14ac:dyDescent="0.25">
      <c r="A315" s="17" t="s">
        <v>326</v>
      </c>
      <c r="B315" s="18" t="s">
        <v>28</v>
      </c>
      <c r="C315" s="18" t="s">
        <v>13</v>
      </c>
      <c r="D315" s="18" t="s">
        <v>29</v>
      </c>
      <c r="E315" s="18"/>
      <c r="F315" s="18"/>
      <c r="G315" s="19">
        <f>G316+G328</f>
        <v>15505463.960000001</v>
      </c>
      <c r="H315" s="19">
        <f t="shared" ref="H315:I315" si="198">H316+H328</f>
        <v>13637700</v>
      </c>
      <c r="I315" s="19">
        <f t="shared" si="198"/>
        <v>13874300</v>
      </c>
    </row>
    <row r="316" spans="1:9" ht="63" x14ac:dyDescent="0.25">
      <c r="A316" s="17" t="s">
        <v>281</v>
      </c>
      <c r="B316" s="18" t="s">
        <v>28</v>
      </c>
      <c r="C316" s="18" t="s">
        <v>13</v>
      </c>
      <c r="D316" s="18" t="s">
        <v>29</v>
      </c>
      <c r="E316" s="18" t="s">
        <v>280</v>
      </c>
      <c r="F316" s="18"/>
      <c r="G316" s="19">
        <f>SUM(G317)</f>
        <v>15491863.960000001</v>
      </c>
      <c r="H316" s="19">
        <f t="shared" ref="H316:I316" si="199">SUM(H317)</f>
        <v>13637700</v>
      </c>
      <c r="I316" s="19">
        <f t="shared" si="199"/>
        <v>13874300</v>
      </c>
    </row>
    <row r="317" spans="1:9" ht="31.5" x14ac:dyDescent="0.25">
      <c r="A317" s="17" t="s">
        <v>328</v>
      </c>
      <c r="B317" s="18" t="s">
        <v>28</v>
      </c>
      <c r="C317" s="18" t="s">
        <v>13</v>
      </c>
      <c r="D317" s="18" t="s">
        <v>29</v>
      </c>
      <c r="E317" s="18" t="s">
        <v>327</v>
      </c>
      <c r="F317" s="18"/>
      <c r="G317" s="19">
        <f>G318+G321</f>
        <v>15491863.960000001</v>
      </c>
      <c r="H317" s="19">
        <f t="shared" ref="H317:I317" si="200">H318+H321</f>
        <v>13637700</v>
      </c>
      <c r="I317" s="19">
        <f t="shared" si="200"/>
        <v>13874300</v>
      </c>
    </row>
    <row r="318" spans="1:9" ht="63" x14ac:dyDescent="0.25">
      <c r="A318" s="17" t="s">
        <v>330</v>
      </c>
      <c r="B318" s="18" t="s">
        <v>28</v>
      </c>
      <c r="C318" s="18" t="s">
        <v>13</v>
      </c>
      <c r="D318" s="18" t="s">
        <v>29</v>
      </c>
      <c r="E318" s="18" t="s">
        <v>329</v>
      </c>
      <c r="F318" s="18"/>
      <c r="G318" s="19">
        <f>SUM(G319)</f>
        <v>12334400</v>
      </c>
      <c r="H318" s="19">
        <f t="shared" ref="H318:I318" si="201">SUM(H319)</f>
        <v>13339836</v>
      </c>
      <c r="I318" s="19">
        <f t="shared" si="201"/>
        <v>13874300</v>
      </c>
    </row>
    <row r="319" spans="1:9" ht="31.5" x14ac:dyDescent="0.25">
      <c r="A319" s="17" t="s">
        <v>65</v>
      </c>
      <c r="B319" s="18" t="s">
        <v>28</v>
      </c>
      <c r="C319" s="18" t="s">
        <v>13</v>
      </c>
      <c r="D319" s="18" t="s">
        <v>29</v>
      </c>
      <c r="E319" s="18" t="s">
        <v>331</v>
      </c>
      <c r="F319" s="18"/>
      <c r="G319" s="19">
        <f>SUM(G320)</f>
        <v>12334400</v>
      </c>
      <c r="H319" s="19">
        <f t="shared" ref="H319:I319" si="202">SUM(H320)</f>
        <v>13339836</v>
      </c>
      <c r="I319" s="19">
        <f t="shared" si="202"/>
        <v>13874300</v>
      </c>
    </row>
    <row r="320" spans="1:9" ht="47.25" x14ac:dyDescent="0.25">
      <c r="A320" s="11" t="s">
        <v>103</v>
      </c>
      <c r="B320" s="12" t="s">
        <v>28</v>
      </c>
      <c r="C320" s="12" t="s">
        <v>13</v>
      </c>
      <c r="D320" s="12" t="s">
        <v>29</v>
      </c>
      <c r="E320" s="12" t="s">
        <v>331</v>
      </c>
      <c r="F320" s="12" t="s">
        <v>102</v>
      </c>
      <c r="G320" s="13">
        <v>12334400</v>
      </c>
      <c r="H320" s="13">
        <v>13339836</v>
      </c>
      <c r="I320" s="13">
        <v>13874300</v>
      </c>
    </row>
    <row r="321" spans="1:9" ht="31.5" x14ac:dyDescent="0.25">
      <c r="A321" s="17" t="s">
        <v>300</v>
      </c>
      <c r="B321" s="18" t="s">
        <v>28</v>
      </c>
      <c r="C321" s="18" t="s">
        <v>13</v>
      </c>
      <c r="D321" s="18" t="s">
        <v>29</v>
      </c>
      <c r="E321" s="18" t="s">
        <v>332</v>
      </c>
      <c r="F321" s="18"/>
      <c r="G321" s="19">
        <f>G322+G324+G326</f>
        <v>3157463.96</v>
      </c>
      <c r="H321" s="19">
        <f t="shared" ref="H321:I321" si="203">H322+H324+H326</f>
        <v>297864</v>
      </c>
      <c r="I321" s="19">
        <f t="shared" si="203"/>
        <v>0</v>
      </c>
    </row>
    <row r="322" spans="1:9" ht="63" x14ac:dyDescent="0.25">
      <c r="A322" s="17" t="s">
        <v>242</v>
      </c>
      <c r="B322" s="18" t="s">
        <v>28</v>
      </c>
      <c r="C322" s="18" t="s">
        <v>13</v>
      </c>
      <c r="D322" s="18" t="s">
        <v>29</v>
      </c>
      <c r="E322" s="18" t="s">
        <v>333</v>
      </c>
      <c r="F322" s="18"/>
      <c r="G322" s="19">
        <f>SUM(G323)</f>
        <v>842763.96</v>
      </c>
      <c r="H322" s="19">
        <f t="shared" ref="H322:I322" si="204">SUM(H323)</f>
        <v>0</v>
      </c>
      <c r="I322" s="19">
        <f t="shared" si="204"/>
        <v>0</v>
      </c>
    </row>
    <row r="323" spans="1:9" ht="47.25" x14ac:dyDescent="0.25">
      <c r="A323" s="11" t="s">
        <v>103</v>
      </c>
      <c r="B323" s="12" t="s">
        <v>28</v>
      </c>
      <c r="C323" s="12" t="s">
        <v>13</v>
      </c>
      <c r="D323" s="12" t="s">
        <v>29</v>
      </c>
      <c r="E323" s="12" t="s">
        <v>333</v>
      </c>
      <c r="F323" s="12" t="s">
        <v>102</v>
      </c>
      <c r="G323" s="13">
        <f>749600+93163.96</f>
        <v>842763.96</v>
      </c>
      <c r="H323" s="13">
        <v>0</v>
      </c>
      <c r="I323" s="13">
        <v>0</v>
      </c>
    </row>
    <row r="324" spans="1:9" ht="47.25" x14ac:dyDescent="0.25">
      <c r="A324" s="17" t="s">
        <v>305</v>
      </c>
      <c r="B324" s="18" t="s">
        <v>28</v>
      </c>
      <c r="C324" s="18" t="s">
        <v>13</v>
      </c>
      <c r="D324" s="18" t="s">
        <v>29</v>
      </c>
      <c r="E324" s="18" t="s">
        <v>334</v>
      </c>
      <c r="F324" s="18"/>
      <c r="G324" s="19">
        <f>SUM(G325)</f>
        <v>0</v>
      </c>
      <c r="H324" s="19">
        <f t="shared" ref="H324:I326" si="205">SUM(H325)</f>
        <v>297864</v>
      </c>
      <c r="I324" s="19">
        <f t="shared" si="205"/>
        <v>0</v>
      </c>
    </row>
    <row r="325" spans="1:9" ht="47.25" x14ac:dyDescent="0.25">
      <c r="A325" s="11" t="s">
        <v>103</v>
      </c>
      <c r="B325" s="12" t="s">
        <v>28</v>
      </c>
      <c r="C325" s="12" t="s">
        <v>13</v>
      </c>
      <c r="D325" s="12" t="s">
        <v>29</v>
      </c>
      <c r="E325" s="12" t="s">
        <v>334</v>
      </c>
      <c r="F325" s="12" t="s">
        <v>102</v>
      </c>
      <c r="G325" s="13">
        <v>0</v>
      </c>
      <c r="H325" s="13">
        <v>297864</v>
      </c>
      <c r="I325" s="13">
        <v>0</v>
      </c>
    </row>
    <row r="326" spans="1:9" ht="31.5" x14ac:dyDescent="0.25">
      <c r="A326" s="17" t="s">
        <v>388</v>
      </c>
      <c r="B326" s="18" t="s">
        <v>28</v>
      </c>
      <c r="C326" s="18" t="s">
        <v>13</v>
      </c>
      <c r="D326" s="18" t="s">
        <v>29</v>
      </c>
      <c r="E326" s="29" t="s">
        <v>387</v>
      </c>
      <c r="F326" s="18"/>
      <c r="G326" s="19">
        <f>SUM(G327)</f>
        <v>2314700</v>
      </c>
      <c r="H326" s="19">
        <f t="shared" si="205"/>
        <v>0</v>
      </c>
      <c r="I326" s="19">
        <f t="shared" si="205"/>
        <v>0</v>
      </c>
    </row>
    <row r="327" spans="1:9" ht="47.25" x14ac:dyDescent="0.25">
      <c r="A327" s="11" t="s">
        <v>103</v>
      </c>
      <c r="B327" s="12" t="s">
        <v>28</v>
      </c>
      <c r="C327" s="12" t="s">
        <v>13</v>
      </c>
      <c r="D327" s="12" t="s">
        <v>29</v>
      </c>
      <c r="E327" s="12" t="s">
        <v>387</v>
      </c>
      <c r="F327" s="12" t="s">
        <v>102</v>
      </c>
      <c r="G327" s="13">
        <v>2314700</v>
      </c>
      <c r="H327" s="13">
        <v>0</v>
      </c>
      <c r="I327" s="13">
        <v>0</v>
      </c>
    </row>
    <row r="328" spans="1:9" ht="78.75" x14ac:dyDescent="0.25">
      <c r="A328" s="17" t="s">
        <v>89</v>
      </c>
      <c r="B328" s="18" t="s">
        <v>28</v>
      </c>
      <c r="C328" s="18" t="s">
        <v>13</v>
      </c>
      <c r="D328" s="18" t="s">
        <v>29</v>
      </c>
      <c r="E328" s="18" t="s">
        <v>88</v>
      </c>
      <c r="F328" s="18"/>
      <c r="G328" s="19">
        <f>SUM(G329)</f>
        <v>13600</v>
      </c>
      <c r="H328" s="19">
        <f t="shared" ref="H328:I328" si="206">SUM(H329)</f>
        <v>0</v>
      </c>
      <c r="I328" s="19">
        <f t="shared" si="206"/>
        <v>0</v>
      </c>
    </row>
    <row r="329" spans="1:9" ht="47.25" x14ac:dyDescent="0.25">
      <c r="A329" s="17" t="s">
        <v>91</v>
      </c>
      <c r="B329" s="18" t="s">
        <v>28</v>
      </c>
      <c r="C329" s="18" t="s">
        <v>13</v>
      </c>
      <c r="D329" s="18" t="s">
        <v>29</v>
      </c>
      <c r="E329" s="18" t="s">
        <v>90</v>
      </c>
      <c r="F329" s="18"/>
      <c r="G329" s="19">
        <f>SUM(G330)</f>
        <v>13600</v>
      </c>
      <c r="H329" s="19">
        <f t="shared" ref="H329:I329" si="207">SUM(H330)</f>
        <v>0</v>
      </c>
      <c r="I329" s="19">
        <f t="shared" si="207"/>
        <v>0</v>
      </c>
    </row>
    <row r="330" spans="1:9" ht="47.25" x14ac:dyDescent="0.25">
      <c r="A330" s="17" t="s">
        <v>93</v>
      </c>
      <c r="B330" s="18" t="s">
        <v>28</v>
      </c>
      <c r="C330" s="18" t="s">
        <v>13</v>
      </c>
      <c r="D330" s="18" t="s">
        <v>29</v>
      </c>
      <c r="E330" s="18" t="s">
        <v>92</v>
      </c>
      <c r="F330" s="18"/>
      <c r="G330" s="19">
        <f>SUM(G331)</f>
        <v>13600</v>
      </c>
      <c r="H330" s="19">
        <f t="shared" ref="H330:I330" si="208">SUM(H331)</f>
        <v>0</v>
      </c>
      <c r="I330" s="19">
        <f t="shared" si="208"/>
        <v>0</v>
      </c>
    </row>
    <row r="331" spans="1:9" ht="31.5" x14ac:dyDescent="0.25">
      <c r="A331" s="17" t="s">
        <v>95</v>
      </c>
      <c r="B331" s="18" t="s">
        <v>28</v>
      </c>
      <c r="C331" s="18" t="s">
        <v>13</v>
      </c>
      <c r="D331" s="18" t="s">
        <v>29</v>
      </c>
      <c r="E331" s="18" t="s">
        <v>307</v>
      </c>
      <c r="F331" s="18"/>
      <c r="G331" s="19">
        <f>SUM(G332)</f>
        <v>13600</v>
      </c>
      <c r="H331" s="19">
        <f t="shared" ref="H331:I331" si="209">SUM(H332)</f>
        <v>0</v>
      </c>
      <c r="I331" s="19">
        <f t="shared" si="209"/>
        <v>0</v>
      </c>
    </row>
    <row r="332" spans="1:9" ht="47.25" x14ac:dyDescent="0.25">
      <c r="A332" s="11" t="s">
        <v>103</v>
      </c>
      <c r="B332" s="12" t="s">
        <v>28</v>
      </c>
      <c r="C332" s="12" t="s">
        <v>13</v>
      </c>
      <c r="D332" s="12" t="s">
        <v>29</v>
      </c>
      <c r="E332" s="12" t="s">
        <v>307</v>
      </c>
      <c r="F332" s="12" t="s">
        <v>102</v>
      </c>
      <c r="G332" s="13">
        <v>13600</v>
      </c>
      <c r="H332" s="13">
        <v>0</v>
      </c>
      <c r="I332" s="13">
        <v>0</v>
      </c>
    </row>
    <row r="333" spans="1:9" ht="47.25" x14ac:dyDescent="0.25">
      <c r="A333" s="17" t="s">
        <v>335</v>
      </c>
      <c r="B333" s="18" t="s">
        <v>28</v>
      </c>
      <c r="C333" s="18" t="s">
        <v>60</v>
      </c>
      <c r="D333" s="18"/>
      <c r="E333" s="18"/>
      <c r="F333" s="18"/>
      <c r="G333" s="19">
        <f>SUM(G334)</f>
        <v>1095713.79</v>
      </c>
      <c r="H333" s="19">
        <f t="shared" ref="H333:I333" si="210">SUM(H334)</f>
        <v>655397.6</v>
      </c>
      <c r="I333" s="19">
        <f t="shared" si="210"/>
        <v>363417</v>
      </c>
    </row>
    <row r="334" spans="1:9" ht="31.5" x14ac:dyDescent="0.25">
      <c r="A334" s="17" t="s">
        <v>336</v>
      </c>
      <c r="B334" s="18" t="s">
        <v>28</v>
      </c>
      <c r="C334" s="18" t="s">
        <v>60</v>
      </c>
      <c r="D334" s="18" t="s">
        <v>29</v>
      </c>
      <c r="E334" s="18"/>
      <c r="F334" s="18"/>
      <c r="G334" s="19">
        <f>SUM(G335)</f>
        <v>1095713.79</v>
      </c>
      <c r="H334" s="19">
        <f t="shared" ref="H334:I334" si="211">SUM(H335)</f>
        <v>655397.6</v>
      </c>
      <c r="I334" s="19">
        <f t="shared" si="211"/>
        <v>363417</v>
      </c>
    </row>
    <row r="335" spans="1:9" ht="31.5" x14ac:dyDescent="0.25">
      <c r="A335" s="17" t="s">
        <v>55</v>
      </c>
      <c r="B335" s="18" t="s">
        <v>28</v>
      </c>
      <c r="C335" s="18" t="s">
        <v>60</v>
      </c>
      <c r="D335" s="18" t="s">
        <v>29</v>
      </c>
      <c r="E335" s="18" t="s">
        <v>54</v>
      </c>
      <c r="F335" s="18"/>
      <c r="G335" s="19">
        <f>SUM(G336)</f>
        <v>1095713.79</v>
      </c>
      <c r="H335" s="19">
        <f t="shared" ref="H335:I335" si="212">SUM(H336)</f>
        <v>655397.6</v>
      </c>
      <c r="I335" s="19">
        <f t="shared" si="212"/>
        <v>363417</v>
      </c>
    </row>
    <row r="336" spans="1:9" ht="47.25" x14ac:dyDescent="0.25">
      <c r="A336" s="17" t="s">
        <v>338</v>
      </c>
      <c r="B336" s="18" t="s">
        <v>28</v>
      </c>
      <c r="C336" s="18" t="s">
        <v>60</v>
      </c>
      <c r="D336" s="18" t="s">
        <v>29</v>
      </c>
      <c r="E336" s="18" t="s">
        <v>337</v>
      </c>
      <c r="F336" s="18"/>
      <c r="G336" s="19">
        <f>SUM(G337)</f>
        <v>1095713.79</v>
      </c>
      <c r="H336" s="19">
        <f t="shared" ref="H336:I336" si="213">SUM(H337)</f>
        <v>655397.6</v>
      </c>
      <c r="I336" s="19">
        <f t="shared" si="213"/>
        <v>363417</v>
      </c>
    </row>
    <row r="337" spans="1:9" ht="31.5" x14ac:dyDescent="0.25">
      <c r="A337" s="17" t="s">
        <v>340</v>
      </c>
      <c r="B337" s="18" t="s">
        <v>28</v>
      </c>
      <c r="C337" s="18" t="s">
        <v>60</v>
      </c>
      <c r="D337" s="18" t="s">
        <v>29</v>
      </c>
      <c r="E337" s="18" t="s">
        <v>339</v>
      </c>
      <c r="F337" s="18"/>
      <c r="G337" s="19">
        <f>SUM(G338)</f>
        <v>1095713.79</v>
      </c>
      <c r="H337" s="19">
        <f t="shared" ref="H337:I337" si="214">SUM(H338)</f>
        <v>655397.6</v>
      </c>
      <c r="I337" s="19">
        <f t="shared" si="214"/>
        <v>363417</v>
      </c>
    </row>
    <row r="338" spans="1:9" ht="31.5" x14ac:dyDescent="0.25">
      <c r="A338" s="11" t="s">
        <v>342</v>
      </c>
      <c r="B338" s="12" t="s">
        <v>28</v>
      </c>
      <c r="C338" s="12" t="s">
        <v>60</v>
      </c>
      <c r="D338" s="12" t="s">
        <v>29</v>
      </c>
      <c r="E338" s="12" t="s">
        <v>339</v>
      </c>
      <c r="F338" s="12" t="s">
        <v>341</v>
      </c>
      <c r="G338" s="13">
        <v>1095713.79</v>
      </c>
      <c r="H338" s="35">
        <f>32397.6+623000</f>
        <v>655397.6</v>
      </c>
      <c r="I338" s="35">
        <v>363417</v>
      </c>
    </row>
    <row r="339" spans="1:9" ht="63" x14ac:dyDescent="0.25">
      <c r="A339" s="14" t="s">
        <v>344</v>
      </c>
      <c r="B339" s="15" t="s">
        <v>343</v>
      </c>
      <c r="C339" s="15"/>
      <c r="D339" s="15"/>
      <c r="E339" s="15"/>
      <c r="F339" s="15"/>
      <c r="G339" s="16">
        <f>SUM(G340)</f>
        <v>641045</v>
      </c>
      <c r="H339" s="16">
        <f t="shared" ref="H339:I339" si="215">SUM(H340)</f>
        <v>60000</v>
      </c>
      <c r="I339" s="16">
        <f t="shared" si="215"/>
        <v>60000</v>
      </c>
    </row>
    <row r="340" spans="1:9" ht="31.5" x14ac:dyDescent="0.25">
      <c r="A340" s="17" t="s">
        <v>30</v>
      </c>
      <c r="B340" s="18" t="s">
        <v>343</v>
      </c>
      <c r="C340" s="18" t="s">
        <v>29</v>
      </c>
      <c r="D340" s="18"/>
      <c r="E340" s="18"/>
      <c r="F340" s="18"/>
      <c r="G340" s="19">
        <f>SUM(G341)</f>
        <v>641045</v>
      </c>
      <c r="H340" s="19">
        <f t="shared" ref="H340:I340" si="216">SUM(H341)</f>
        <v>60000</v>
      </c>
      <c r="I340" s="19">
        <f t="shared" si="216"/>
        <v>60000</v>
      </c>
    </row>
    <row r="341" spans="1:9" ht="78.75" x14ac:dyDescent="0.25">
      <c r="A341" s="17" t="s">
        <v>345</v>
      </c>
      <c r="B341" s="18" t="s">
        <v>343</v>
      </c>
      <c r="C341" s="18" t="s">
        <v>29</v>
      </c>
      <c r="D341" s="18" t="s">
        <v>112</v>
      </c>
      <c r="E341" s="18"/>
      <c r="F341" s="18"/>
      <c r="G341" s="19">
        <f>SUM(G342,G349)</f>
        <v>641045</v>
      </c>
      <c r="H341" s="19">
        <f t="shared" ref="H341:I341" si="217">SUM(H342,H349)</f>
        <v>60000</v>
      </c>
      <c r="I341" s="19">
        <f t="shared" si="217"/>
        <v>60000</v>
      </c>
    </row>
    <row r="342" spans="1:9" ht="31.5" x14ac:dyDescent="0.25">
      <c r="A342" s="17" t="s">
        <v>34</v>
      </c>
      <c r="B342" s="18" t="s">
        <v>343</v>
      </c>
      <c r="C342" s="18" t="s">
        <v>29</v>
      </c>
      <c r="D342" s="18" t="s">
        <v>112</v>
      </c>
      <c r="E342" s="18" t="s">
        <v>33</v>
      </c>
      <c r="F342" s="18"/>
      <c r="G342" s="19">
        <f>SUM(G343)</f>
        <v>599045</v>
      </c>
      <c r="H342" s="19">
        <f t="shared" ref="H342:I342" si="218">SUM(H343)</f>
        <v>18000</v>
      </c>
      <c r="I342" s="19">
        <f t="shared" si="218"/>
        <v>18000</v>
      </c>
    </row>
    <row r="343" spans="1:9" ht="31.5" x14ac:dyDescent="0.25">
      <c r="A343" s="17" t="s">
        <v>347</v>
      </c>
      <c r="B343" s="18" t="s">
        <v>343</v>
      </c>
      <c r="C343" s="18" t="s">
        <v>29</v>
      </c>
      <c r="D343" s="18" t="s">
        <v>112</v>
      </c>
      <c r="E343" s="18" t="s">
        <v>346</v>
      </c>
      <c r="F343" s="18"/>
      <c r="G343" s="19">
        <f>SUM(G344,G347)</f>
        <v>599045</v>
      </c>
      <c r="H343" s="19">
        <f t="shared" ref="H343:I343" si="219">SUM(H344,H347)</f>
        <v>18000</v>
      </c>
      <c r="I343" s="19">
        <f t="shared" si="219"/>
        <v>18000</v>
      </c>
    </row>
    <row r="344" spans="1:9" ht="31.5" x14ac:dyDescent="0.25">
      <c r="A344" s="17" t="s">
        <v>349</v>
      </c>
      <c r="B344" s="18" t="s">
        <v>343</v>
      </c>
      <c r="C344" s="18" t="s">
        <v>29</v>
      </c>
      <c r="D344" s="18" t="s">
        <v>112</v>
      </c>
      <c r="E344" s="18" t="s">
        <v>348</v>
      </c>
      <c r="F344" s="18"/>
      <c r="G344" s="19">
        <f>SUM(G345:G346)</f>
        <v>18000</v>
      </c>
      <c r="H344" s="19">
        <f t="shared" ref="H344:I344" si="220">SUM(H345:H346)</f>
        <v>18000</v>
      </c>
      <c r="I344" s="19">
        <f t="shared" si="220"/>
        <v>18000</v>
      </c>
    </row>
    <row r="345" spans="1:9" ht="110.25" x14ac:dyDescent="0.25">
      <c r="A345" s="11" t="s">
        <v>40</v>
      </c>
      <c r="B345" s="12" t="s">
        <v>343</v>
      </c>
      <c r="C345" s="12" t="s">
        <v>29</v>
      </c>
      <c r="D345" s="12" t="s">
        <v>112</v>
      </c>
      <c r="E345" s="12" t="s">
        <v>348</v>
      </c>
      <c r="F345" s="12" t="s">
        <v>39</v>
      </c>
      <c r="G345" s="13">
        <f>10000-1700</f>
        <v>8300</v>
      </c>
      <c r="H345" s="13">
        <v>10000</v>
      </c>
      <c r="I345" s="13">
        <v>10000</v>
      </c>
    </row>
    <row r="346" spans="1:9" ht="47.25" x14ac:dyDescent="0.25">
      <c r="A346" s="11" t="s">
        <v>45</v>
      </c>
      <c r="B346" s="12" t="s">
        <v>343</v>
      </c>
      <c r="C346" s="12" t="s">
        <v>29</v>
      </c>
      <c r="D346" s="12" t="s">
        <v>112</v>
      </c>
      <c r="E346" s="12" t="s">
        <v>348</v>
      </c>
      <c r="F346" s="12" t="s">
        <v>44</v>
      </c>
      <c r="G346" s="13">
        <f>8000+1700</f>
        <v>9700</v>
      </c>
      <c r="H346" s="13">
        <v>8000</v>
      </c>
      <c r="I346" s="13">
        <v>8000</v>
      </c>
    </row>
    <row r="347" spans="1:9" ht="94.5" x14ac:dyDescent="0.25">
      <c r="A347" s="17" t="s">
        <v>351</v>
      </c>
      <c r="B347" s="18" t="s">
        <v>343</v>
      </c>
      <c r="C347" s="18" t="s">
        <v>29</v>
      </c>
      <c r="D347" s="18" t="s">
        <v>112</v>
      </c>
      <c r="E347" s="18" t="s">
        <v>350</v>
      </c>
      <c r="F347" s="18"/>
      <c r="G347" s="19">
        <f>SUM(G348)</f>
        <v>581045</v>
      </c>
      <c r="H347" s="19">
        <f t="shared" ref="H347:I347" si="221">SUM(H348)</f>
        <v>0</v>
      </c>
      <c r="I347" s="19">
        <f t="shared" si="221"/>
        <v>0</v>
      </c>
    </row>
    <row r="348" spans="1:9" ht="15.75" x14ac:dyDescent="0.25">
      <c r="A348" s="11" t="s">
        <v>51</v>
      </c>
      <c r="B348" s="12" t="s">
        <v>343</v>
      </c>
      <c r="C348" s="12" t="s">
        <v>29</v>
      </c>
      <c r="D348" s="12" t="s">
        <v>112</v>
      </c>
      <c r="E348" s="12" t="s">
        <v>350</v>
      </c>
      <c r="F348" s="12" t="s">
        <v>50</v>
      </c>
      <c r="G348" s="13">
        <v>581045</v>
      </c>
      <c r="H348" s="13">
        <v>0</v>
      </c>
      <c r="I348" s="13">
        <v>0</v>
      </c>
    </row>
    <row r="349" spans="1:9" ht="31.5" x14ac:dyDescent="0.25">
      <c r="A349" s="17" t="s">
        <v>55</v>
      </c>
      <c r="B349" s="18" t="s">
        <v>343</v>
      </c>
      <c r="C349" s="18" t="s">
        <v>29</v>
      </c>
      <c r="D349" s="18" t="s">
        <v>112</v>
      </c>
      <c r="E349" s="18" t="s">
        <v>54</v>
      </c>
      <c r="F349" s="18"/>
      <c r="G349" s="19">
        <f>SUM(G350)</f>
        <v>42000</v>
      </c>
      <c r="H349" s="19">
        <f t="shared" ref="H349:I349" si="222">SUM(H350)</f>
        <v>42000</v>
      </c>
      <c r="I349" s="19">
        <f t="shared" si="222"/>
        <v>42000</v>
      </c>
    </row>
    <row r="350" spans="1:9" ht="47.25" x14ac:dyDescent="0.25">
      <c r="A350" s="17" t="s">
        <v>57</v>
      </c>
      <c r="B350" s="18" t="s">
        <v>343</v>
      </c>
      <c r="C350" s="18" t="s">
        <v>29</v>
      </c>
      <c r="D350" s="18" t="s">
        <v>112</v>
      </c>
      <c r="E350" s="18" t="s">
        <v>56</v>
      </c>
      <c r="F350" s="18"/>
      <c r="G350" s="19">
        <f>SUM(G351)</f>
        <v>42000</v>
      </c>
      <c r="H350" s="19">
        <f t="shared" ref="H350:I350" si="223">SUM(H351)</f>
        <v>42000</v>
      </c>
      <c r="I350" s="19">
        <f t="shared" si="223"/>
        <v>42000</v>
      </c>
    </row>
    <row r="351" spans="1:9" ht="63" x14ac:dyDescent="0.25">
      <c r="A351" s="17" t="s">
        <v>353</v>
      </c>
      <c r="B351" s="18" t="s">
        <v>343</v>
      </c>
      <c r="C351" s="18" t="s">
        <v>29</v>
      </c>
      <c r="D351" s="18" t="s">
        <v>112</v>
      </c>
      <c r="E351" s="18" t="s">
        <v>352</v>
      </c>
      <c r="F351" s="18"/>
      <c r="G351" s="19">
        <f>SUM(G352:G353)</f>
        <v>42000</v>
      </c>
      <c r="H351" s="19">
        <f t="shared" ref="H351:I351" si="224">SUM(H352:H353)</f>
        <v>42000</v>
      </c>
      <c r="I351" s="19">
        <f t="shared" si="224"/>
        <v>42000</v>
      </c>
    </row>
    <row r="352" spans="1:9" ht="31.5" x14ac:dyDescent="0.25">
      <c r="A352" s="11" t="s">
        <v>148</v>
      </c>
      <c r="B352" s="12" t="s">
        <v>343</v>
      </c>
      <c r="C352" s="12" t="s">
        <v>29</v>
      </c>
      <c r="D352" s="12" t="s">
        <v>112</v>
      </c>
      <c r="E352" s="12" t="s">
        <v>352</v>
      </c>
      <c r="F352" s="12" t="s">
        <v>147</v>
      </c>
      <c r="G352" s="13">
        <f>42000-10000</f>
        <v>32000</v>
      </c>
      <c r="H352" s="13">
        <f>42000-10000</f>
        <v>32000</v>
      </c>
      <c r="I352" s="13">
        <f>42000-10000</f>
        <v>32000</v>
      </c>
    </row>
    <row r="353" spans="1:9" ht="15.75" x14ac:dyDescent="0.25">
      <c r="A353" s="17" t="s">
        <v>47</v>
      </c>
      <c r="B353" s="31" t="s">
        <v>343</v>
      </c>
      <c r="C353" s="31" t="s">
        <v>29</v>
      </c>
      <c r="D353" s="31" t="s">
        <v>112</v>
      </c>
      <c r="E353" s="31" t="s">
        <v>352</v>
      </c>
      <c r="F353" s="31" t="s">
        <v>46</v>
      </c>
      <c r="G353" s="32">
        <v>10000</v>
      </c>
      <c r="H353" s="32">
        <v>10000</v>
      </c>
      <c r="I353" s="32">
        <v>10000</v>
      </c>
    </row>
    <row r="354" spans="1:9" ht="15.75" x14ac:dyDescent="0.25"/>
    <row r="358" spans="1:9" ht="12.75" customHeight="1" x14ac:dyDescent="0.25">
      <c r="A358" s="1" t="s">
        <v>357</v>
      </c>
      <c r="E358" s="22"/>
    </row>
    <row r="359" spans="1:9" ht="12.75" customHeight="1" x14ac:dyDescent="0.25">
      <c r="E359" s="22"/>
    </row>
    <row r="360" spans="1:9" ht="12.75" customHeight="1" x14ac:dyDescent="0.25">
      <c r="E360" s="22"/>
    </row>
    <row r="361" spans="1:9" ht="12.75" customHeight="1" x14ac:dyDescent="0.25">
      <c r="E361" s="22"/>
    </row>
    <row r="362" spans="1:9" ht="12.75" customHeight="1" x14ac:dyDescent="0.25">
      <c r="A362" s="1" t="s">
        <v>358</v>
      </c>
      <c r="E362" s="22"/>
    </row>
  </sheetData>
  <mergeCells count="16">
    <mergeCell ref="G1:I1"/>
    <mergeCell ref="A1:B1"/>
    <mergeCell ref="A6:I6"/>
    <mergeCell ref="A7:I7"/>
    <mergeCell ref="A9:I9"/>
    <mergeCell ref="B8:F8"/>
    <mergeCell ref="F2:I2"/>
    <mergeCell ref="F3:I3"/>
    <mergeCell ref="F4:I4"/>
    <mergeCell ref="F5:I5"/>
    <mergeCell ref="I12:I13"/>
    <mergeCell ref="A11:B11"/>
    <mergeCell ref="A12:A13"/>
    <mergeCell ref="B12:F12"/>
    <mergeCell ref="G12:G13"/>
    <mergeCell ref="H12:H13"/>
  </mergeCells>
  <pageMargins left="0.98425196850393704" right="0.39370078740157483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workbookViewId="0">
      <selection activeCell="P11" sqref="P11"/>
    </sheetView>
  </sheetViews>
  <sheetFormatPr defaultRowHeight="12.75" x14ac:dyDescent="0.2"/>
  <cols>
    <col min="4" max="4" width="21.5703125" customWidth="1"/>
    <col min="5" max="5" width="9.140625" customWidth="1"/>
    <col min="6" max="6" width="21.42578125" customWidth="1"/>
    <col min="7" max="7" width="19.7109375" customWidth="1"/>
    <col min="8" max="8" width="20.42578125" customWidth="1"/>
    <col min="9" max="9" width="18.5703125" customWidth="1"/>
  </cols>
  <sheetData>
    <row r="2" spans="1:9" ht="18.75" x14ac:dyDescent="0.3">
      <c r="A2" s="46" t="s">
        <v>359</v>
      </c>
      <c r="B2" s="46"/>
      <c r="C2" s="46"/>
      <c r="D2" s="46"/>
      <c r="E2" s="46"/>
      <c r="F2" s="46"/>
      <c r="G2" s="46"/>
      <c r="H2" s="46"/>
      <c r="I2" s="46"/>
    </row>
    <row r="4" spans="1:9" x14ac:dyDescent="0.2">
      <c r="A4" s="61" t="s">
        <v>360</v>
      </c>
      <c r="B4" s="61"/>
      <c r="C4" s="61"/>
      <c r="D4" s="61"/>
      <c r="E4" s="61" t="s">
        <v>361</v>
      </c>
      <c r="F4" s="61"/>
      <c r="G4" s="62" t="s">
        <v>23</v>
      </c>
      <c r="H4" s="62" t="s">
        <v>362</v>
      </c>
      <c r="I4" s="62" t="s">
        <v>363</v>
      </c>
    </row>
    <row r="5" spans="1:9" x14ac:dyDescent="0.2">
      <c r="A5" s="61"/>
      <c r="B5" s="61"/>
      <c r="C5" s="61"/>
      <c r="D5" s="61"/>
      <c r="E5" s="61"/>
      <c r="F5" s="61"/>
      <c r="G5" s="63"/>
      <c r="H5" s="63"/>
      <c r="I5" s="63"/>
    </row>
    <row r="6" spans="1:9" ht="15.75" x14ac:dyDescent="0.2">
      <c r="A6" s="56">
        <v>1</v>
      </c>
      <c r="B6" s="57"/>
      <c r="C6" s="57"/>
      <c r="D6" s="58"/>
      <c r="E6" s="56">
        <v>2</v>
      </c>
      <c r="F6" s="58"/>
      <c r="G6" s="26">
        <v>3</v>
      </c>
      <c r="H6" s="26">
        <v>4</v>
      </c>
      <c r="I6" s="26">
        <v>5</v>
      </c>
    </row>
    <row r="7" spans="1:9" ht="15.75" x14ac:dyDescent="0.2">
      <c r="A7" s="59" t="s">
        <v>364</v>
      </c>
      <c r="B7" s="59"/>
      <c r="C7" s="59"/>
      <c r="D7" s="59"/>
      <c r="E7" s="60"/>
      <c r="F7" s="60"/>
      <c r="G7" s="27">
        <f>SUM(G8:G12)</f>
        <v>28980167.84</v>
      </c>
      <c r="H7" s="27">
        <f t="shared" ref="H7:I7" si="0">SUM(H8:H12)</f>
        <v>7267577.7800000003</v>
      </c>
      <c r="I7" s="27">
        <f t="shared" si="0"/>
        <v>7801861.7800000003</v>
      </c>
    </row>
    <row r="8" spans="1:9" ht="50.25" customHeight="1" x14ac:dyDescent="0.2">
      <c r="A8" s="49" t="s">
        <v>393</v>
      </c>
      <c r="B8" s="50"/>
      <c r="C8" s="50"/>
      <c r="D8" s="51"/>
      <c r="E8" s="52" t="s">
        <v>394</v>
      </c>
      <c r="F8" s="53" t="s">
        <v>368</v>
      </c>
      <c r="G8" s="28">
        <v>7000000</v>
      </c>
      <c r="H8" s="28"/>
      <c r="I8" s="28"/>
    </row>
    <row r="9" spans="1:9" ht="64.5" customHeight="1" x14ac:dyDescent="0.2">
      <c r="A9" s="49" t="s">
        <v>365</v>
      </c>
      <c r="B9" s="50"/>
      <c r="C9" s="50"/>
      <c r="D9" s="51"/>
      <c r="E9" s="52" t="s">
        <v>383</v>
      </c>
      <c r="F9" s="53" t="s">
        <v>368</v>
      </c>
      <c r="G9" s="28">
        <v>-3534286</v>
      </c>
      <c r="H9" s="28">
        <v>-3534284</v>
      </c>
      <c r="I9" s="28"/>
    </row>
    <row r="10" spans="1:9" ht="37.5" customHeight="1" x14ac:dyDescent="0.2">
      <c r="A10" s="49" t="s">
        <v>369</v>
      </c>
      <c r="B10" s="50"/>
      <c r="C10" s="50"/>
      <c r="D10" s="51"/>
      <c r="E10" s="52" t="s">
        <v>370</v>
      </c>
      <c r="F10" s="53" t="s">
        <v>366</v>
      </c>
      <c r="G10" s="28">
        <v>25249453.84</v>
      </c>
      <c r="H10" s="28">
        <v>801861.78</v>
      </c>
      <c r="I10" s="28">
        <v>801861.78</v>
      </c>
    </row>
    <row r="11" spans="1:9" ht="130.5" customHeight="1" x14ac:dyDescent="0.2">
      <c r="A11" s="49" t="s">
        <v>381</v>
      </c>
      <c r="B11" s="54"/>
      <c r="C11" s="54"/>
      <c r="D11" s="55"/>
      <c r="E11" s="52" t="s">
        <v>382</v>
      </c>
      <c r="F11" s="53" t="s">
        <v>368</v>
      </c>
      <c r="G11" s="28">
        <v>-35400000</v>
      </c>
      <c r="H11" s="28"/>
      <c r="I11" s="28"/>
    </row>
    <row r="12" spans="1:9" ht="51" customHeight="1" x14ac:dyDescent="0.2">
      <c r="A12" s="49" t="s">
        <v>367</v>
      </c>
      <c r="B12" s="50"/>
      <c r="C12" s="50"/>
      <c r="D12" s="51"/>
      <c r="E12" s="52" t="s">
        <v>371</v>
      </c>
      <c r="F12" s="53"/>
      <c r="G12" s="28">
        <v>35665000</v>
      </c>
      <c r="H12" s="28">
        <v>10000000</v>
      </c>
      <c r="I12" s="28">
        <v>7000000</v>
      </c>
    </row>
    <row r="16" spans="1:9" ht="15.75" x14ac:dyDescent="0.25">
      <c r="A16" s="1" t="s">
        <v>357</v>
      </c>
      <c r="B16" s="1"/>
      <c r="C16" s="1"/>
      <c r="D16" s="1"/>
      <c r="E16" s="22"/>
      <c r="F16" s="22"/>
      <c r="G16" s="23"/>
    </row>
    <row r="17" spans="1:7" ht="15.75" x14ac:dyDescent="0.25">
      <c r="A17" s="1"/>
      <c r="B17" s="1"/>
      <c r="C17" s="1"/>
      <c r="D17" s="1"/>
      <c r="E17" s="22"/>
      <c r="F17" s="22"/>
      <c r="G17" s="23"/>
    </row>
    <row r="18" spans="1:7" ht="15.75" x14ac:dyDescent="0.25">
      <c r="A18" s="1"/>
      <c r="B18" s="1"/>
      <c r="C18" s="1"/>
      <c r="D18" s="1"/>
      <c r="E18" s="22"/>
      <c r="F18" s="22"/>
      <c r="G18" s="23"/>
    </row>
    <row r="19" spans="1:7" ht="15.75" x14ac:dyDescent="0.25">
      <c r="A19" s="1"/>
      <c r="B19" s="1"/>
      <c r="C19" s="1"/>
      <c r="D19" s="1"/>
      <c r="E19" s="22"/>
      <c r="F19" s="22"/>
      <c r="G19" s="23"/>
    </row>
    <row r="20" spans="1:7" ht="15.75" x14ac:dyDescent="0.25">
      <c r="A20" s="1" t="s">
        <v>358</v>
      </c>
      <c r="B20" s="1"/>
      <c r="C20" s="1"/>
      <c r="D20" s="1"/>
      <c r="E20" s="22"/>
      <c r="F20" s="22"/>
      <c r="G20" s="23"/>
    </row>
    <row r="21" spans="1:7" ht="15.75" x14ac:dyDescent="0.25">
      <c r="A21" s="1"/>
      <c r="B21" s="1"/>
      <c r="C21" s="1"/>
      <c r="D21" s="1"/>
      <c r="E21" s="22"/>
      <c r="F21" s="22"/>
      <c r="G21" s="23"/>
    </row>
    <row r="22" spans="1:7" ht="15" x14ac:dyDescent="0.2">
      <c r="A22" s="22"/>
      <c r="B22" s="22"/>
      <c r="C22" s="22"/>
      <c r="D22" s="22"/>
      <c r="E22" s="22"/>
      <c r="F22" s="22"/>
      <c r="G22" s="23"/>
    </row>
    <row r="23" spans="1:7" x14ac:dyDescent="0.2">
      <c r="A23" s="23"/>
      <c r="B23" s="23"/>
      <c r="C23" s="23"/>
      <c r="D23" s="23"/>
      <c r="E23" s="23"/>
      <c r="F23" s="23"/>
      <c r="G23" s="23"/>
    </row>
    <row r="24" spans="1:7" x14ac:dyDescent="0.2">
      <c r="A24" s="23"/>
      <c r="B24" s="23"/>
      <c r="C24" s="23"/>
      <c r="D24" s="23"/>
      <c r="E24" s="23"/>
      <c r="F24" s="23"/>
      <c r="G24" s="23"/>
    </row>
  </sheetData>
  <mergeCells count="20">
    <mergeCell ref="A2:I2"/>
    <mergeCell ref="A4:D5"/>
    <mergeCell ref="E4:F5"/>
    <mergeCell ref="G4:G5"/>
    <mergeCell ref="H4:H5"/>
    <mergeCell ref="I4:I5"/>
    <mergeCell ref="A12:D12"/>
    <mergeCell ref="E12:F12"/>
    <mergeCell ref="A11:D11"/>
    <mergeCell ref="E11:F11"/>
    <mergeCell ref="A6:D6"/>
    <mergeCell ref="E6:F6"/>
    <mergeCell ref="A7:D7"/>
    <mergeCell ref="E7:F7"/>
    <mergeCell ref="A10:D10"/>
    <mergeCell ref="E10:F10"/>
    <mergeCell ref="A9:D9"/>
    <mergeCell ref="E9:F9"/>
    <mergeCell ref="A8:D8"/>
    <mergeCell ref="E8:F8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 1 Расходы</vt:lpstr>
      <vt:lpstr>Раздел 2 Источники</vt:lpstr>
      <vt:lpstr>'Раздел 1 Расходы'!BFT_Print_Titles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Шпакова</dc:creator>
  <dc:description>POI HSSF rep:2.47.0.142</dc:description>
  <cp:lastModifiedBy>Шпакова</cp:lastModifiedBy>
  <cp:lastPrinted>2019-10-14T08:41:30Z</cp:lastPrinted>
  <dcterms:created xsi:type="dcterms:W3CDTF">2019-04-05T09:14:40Z</dcterms:created>
  <dcterms:modified xsi:type="dcterms:W3CDTF">2019-10-24T08:34:00Z</dcterms:modified>
</cp:coreProperties>
</file>